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M  Page 1" sheetId="1" r:id="rId4"/>
    <sheet state="visible" name="POAM Page 2" sheetId="2" r:id="rId5"/>
    <sheet state="visible" name="Instructions" sheetId="3" r:id="rId6"/>
    <sheet state="visible" name="Overview of Domains" sheetId="4" r:id="rId7"/>
    <sheet state="visible" name="Risk Rating Chart" sheetId="5" r:id="rId8"/>
    <sheet state="hidden" name="Source (Will be hidden)" sheetId="6" r:id="rId9"/>
  </sheets>
  <definedNames>
    <definedName hidden="1" localSheetId="1" name="_xlnm._FilterDatabase">'POAM Page 2'!$A$1:$AD$372</definedName>
  </definedNames>
  <calcPr/>
</workbook>
</file>

<file path=xl/sharedStrings.xml><?xml version="1.0" encoding="utf-8"?>
<sst xmlns="http://schemas.openxmlformats.org/spreadsheetml/2006/main" count="866" uniqueCount="630">
  <si>
    <t>Risk Register and Plan of Action and Milestones (POAM)</t>
  </si>
  <si>
    <t>Confidential and Exempt - Government Code Section 7929.210(a)</t>
  </si>
  <si>
    <t>State Entity:</t>
  </si>
  <si>
    <t>Org Code:</t>
  </si>
  <si>
    <t>Agency:</t>
  </si>
  <si>
    <t>Date</t>
  </si>
  <si>
    <t>This POAM submission represents the current status of our state entity's risk remediation activities.</t>
  </si>
  <si>
    <t>Current (all time totals)</t>
  </si>
  <si>
    <t>Current quarter</t>
  </si>
  <si>
    <t>In Progress</t>
  </si>
  <si>
    <t>Completed</t>
  </si>
  <si>
    <t>On Hold</t>
  </si>
  <si>
    <t>Total Open (In Progress + On Hold)</t>
  </si>
  <si>
    <t>MEDIAN PROJECTED DAYS OPEN</t>
  </si>
  <si>
    <t>MEDIAN ACTUAL DAYS OPEN</t>
  </si>
  <si>
    <t>NEW ADDED DURING QTR</t>
  </si>
  <si>
    <t>COMPLETED DURING QTR</t>
  </si>
  <si>
    <t>Very Low</t>
  </si>
  <si>
    <t>Low</t>
  </si>
  <si>
    <t>Moderate</t>
  </si>
  <si>
    <t>High</t>
  </si>
  <si>
    <t>Very High</t>
  </si>
  <si>
    <t>Total</t>
  </si>
  <si>
    <t>Q1</t>
  </si>
  <si>
    <t>Q2</t>
  </si>
  <si>
    <t>Q3</t>
  </si>
  <si>
    <t>Q4</t>
  </si>
  <si>
    <t>Nov</t>
  </si>
  <si>
    <t>Dec</t>
  </si>
  <si>
    <t>Jan</t>
  </si>
  <si>
    <t>Feb</t>
  </si>
  <si>
    <t>Mar</t>
  </si>
  <si>
    <t>Apr</t>
  </si>
  <si>
    <t>May</t>
  </si>
  <si>
    <t>Jun</t>
  </si>
  <si>
    <t>Jul</t>
  </si>
  <si>
    <t>Aug</t>
  </si>
  <si>
    <t>Sep</t>
  </si>
  <si>
    <t>Oct</t>
  </si>
  <si>
    <t>ADDED</t>
  </si>
  <si>
    <t>COMPLETED</t>
  </si>
  <si>
    <t>ON HOLD</t>
  </si>
  <si>
    <t>Signatures</t>
  </si>
  <si>
    <t>Chief Information Officer</t>
  </si>
  <si>
    <t>Information Security Officer</t>
  </si>
  <si>
    <t>Director</t>
  </si>
  <si>
    <t>Name</t>
  </si>
  <si>
    <t>Working Title</t>
  </si>
  <si>
    <t>Telephone Number</t>
  </si>
  <si>
    <t>Email Address</t>
  </si>
  <si>
    <t>Signature</t>
  </si>
  <si>
    <t>* Future years are projections</t>
  </si>
  <si>
    <t>POAM ID</t>
  </si>
  <si>
    <t>NIST Families</t>
  </si>
  <si>
    <t>SAM &amp; SIMM Policies</t>
  </si>
  <si>
    <t>Describe the Weakness or Area of Non-Compliance</t>
  </si>
  <si>
    <t>Describe the                                  Information Asset at Risk</t>
  </si>
  <si>
    <t xml:space="preserve">Source </t>
  </si>
  <si>
    <t>Risk Response</t>
  </si>
  <si>
    <t>Compensating Controls</t>
  </si>
  <si>
    <t>Plan of Action</t>
  </si>
  <si>
    <t>Is there a shared service?</t>
  </si>
  <si>
    <t>Threat Likelihood Rating</t>
  </si>
  <si>
    <t>Event Impact Rating</t>
  </si>
  <si>
    <t xml:space="preserve"> Risk Rating</t>
  </si>
  <si>
    <t>When First Identified</t>
  </si>
  <si>
    <t>Start Date or Projected Start Date</t>
  </si>
  <si>
    <t>Projected Completion Date</t>
  </si>
  <si>
    <t>Actual Completion Date</t>
  </si>
  <si>
    <t>Projected Days Open</t>
  </si>
  <si>
    <t>Actual Days Open</t>
  </si>
  <si>
    <t>Assigned to:                  (include title and contact information)</t>
  </si>
  <si>
    <t>Status</t>
  </si>
  <si>
    <t>Central Barrier or Constraint</t>
  </si>
  <si>
    <t>Projected Remediation Cost</t>
  </si>
  <si>
    <t>Status of BCP</t>
  </si>
  <si>
    <t>BCP Amount</t>
  </si>
  <si>
    <t>BCP Governor's Budget Year</t>
  </si>
  <si>
    <t>BCP Title</t>
  </si>
  <si>
    <t>BCP Disposition</t>
  </si>
  <si>
    <t xml:space="preserve">Confidential and Exempt - Government Code Section 6254.19 </t>
  </si>
  <si>
    <t>Example</t>
  </si>
  <si>
    <t>NIST:  AT - Awareness and Training</t>
  </si>
  <si>
    <t>5320.1 SECURITY AND PRIVACY AWARENESS</t>
  </si>
  <si>
    <t>Unable to provide security training to technical staff</t>
  </si>
  <si>
    <t>All information assets</t>
  </si>
  <si>
    <t>Internal Audit</t>
  </si>
  <si>
    <t>Mitigate (see POAM)</t>
  </si>
  <si>
    <t>None</t>
  </si>
  <si>
    <t>Purchase training for technical staff</t>
  </si>
  <si>
    <t>No</t>
  </si>
  <si>
    <t>Marla Hernandez - ISO (916) 555-5555</t>
  </si>
  <si>
    <t>Funding &amp; Staffing</t>
  </si>
  <si>
    <t>Submitted to Dept</t>
  </si>
  <si>
    <t>POAM INSTRUCTIONS</t>
  </si>
  <si>
    <t>POAM Page 1</t>
  </si>
  <si>
    <t>Select your entity in box 3C. 
Select your organization code for your state entity in box 3F.
Select the Agency that your entity reports to in box 3I.</t>
  </si>
  <si>
    <t>Enter date in box 3K</t>
  </si>
  <si>
    <r>
      <rPr>
        <rFont val="Calibri"/>
        <color theme="1"/>
        <sz val="12.0"/>
      </rPr>
      <t>Enter the number of risk findings opened during this quarter in box 8H. Enter the number of risk findings closed this quarter in box 8I. Use the chart below to get a count.</t>
    </r>
    <r>
      <rPr>
        <rFont val="Calibri"/>
        <b/>
        <color theme="1"/>
        <sz val="12.0"/>
      </rPr>
      <t xml:space="preserve"> (NOTE: You will first need to fill in new risk findings and update findings on Page 2.)</t>
    </r>
  </si>
  <si>
    <t>Overview of Domains</t>
  </si>
  <si>
    <t>Provides a sample of domains, SAM, and NIST references you may use while completing POAM</t>
  </si>
  <si>
    <t>Page 2 Column B</t>
  </si>
  <si>
    <r>
      <rPr>
        <rFont val="Calibri"/>
        <color theme="1"/>
        <sz val="12.0"/>
      </rPr>
      <t>Select one of the NIST families within the drop down menu that</t>
    </r>
    <r>
      <rPr>
        <rFont val="Calibri"/>
        <b/>
        <color theme="1"/>
        <sz val="12.0"/>
      </rPr>
      <t xml:space="preserve"> best</t>
    </r>
    <r>
      <rPr>
        <rFont val="Calibri"/>
        <color theme="1"/>
        <sz val="12.0"/>
      </rPr>
      <t xml:space="preserve"> describes the security audit finding, compliance deficiency, security risk, incident remediation activity, or other gap (henceforth referred to as “risk”). See the "Overview of Domains" tab for list of all options.</t>
    </r>
  </si>
  <si>
    <t>Page 2 Column C</t>
  </si>
  <si>
    <t>Select one of the SAM sections, Sub-sections, or SIMMs from the drop-down .  Your selection in Column C must align with your section in Column B.  See the "Overview of Domains" tab for list of all options.</t>
  </si>
  <si>
    <t>Page 2 Column D</t>
  </si>
  <si>
    <t xml:space="preserve">Briefly describe the nature and characteristics of the risk.  </t>
  </si>
  <si>
    <t>Page 2 Column E</t>
  </si>
  <si>
    <t>Briefly describe the information asset(s) that may be impacted by this risk.  An information asset can be a system, a data element, a person, a facility, a record, a file, a piece of paper, hardware, software, etc.</t>
  </si>
  <si>
    <t>Page 2 Column F</t>
  </si>
  <si>
    <t xml:space="preserve">Select from drop-down the source activity (how the risk was initially identified).  There is no “Other” selection as an option.  </t>
  </si>
  <si>
    <t>Page 2 Column G</t>
  </si>
  <si>
    <t>Select from drop-down a risk response. Please note, compensating controls are a type of (interim) mitigation that may indicate a different response for long-term.</t>
  </si>
  <si>
    <t>Page 2 Column H</t>
  </si>
  <si>
    <t>Briefly describe any short or long-term compensating controls installed.</t>
  </si>
  <si>
    <t>Page 2 Column I</t>
  </si>
  <si>
    <r>
      <rPr>
        <rFont val="Calibri"/>
        <color theme="1"/>
        <sz val="12.0"/>
      </rPr>
      <t xml:space="preserve">Briefly describe the high-level steps the Agency/state entity will take to address the risk, including short and longer-term plans.  If necessary, a separate attachment may be submitted to the </t>
    </r>
    <r>
      <rPr>
        <rFont val="Calibri"/>
        <color theme="1"/>
        <sz val="12.0"/>
      </rPr>
      <t>OIS.</t>
    </r>
    <r>
      <rPr>
        <rFont val="Calibri"/>
        <color rgb="FF000000"/>
        <sz val="12.0"/>
      </rPr>
      <t xml:space="preserve"> </t>
    </r>
    <r>
      <rPr>
        <rFont val="Calibri"/>
        <color theme="1"/>
        <sz val="12.0"/>
      </rPr>
      <t>If finding is open for more than 1 year without a budget action submitted to Dept. of Finance, please provide explanation. If the risk has been accepted, please list the last date of review for the risk in this field.</t>
    </r>
  </si>
  <si>
    <t>Page 2 Column J</t>
  </si>
  <si>
    <t>Identify if the service is shared and requires collaboration by selecting an option. (If applicable)</t>
  </si>
  <si>
    <t>Page 2 Column K</t>
  </si>
  <si>
    <t>Identify the likelihood the threat will occur and the finding will be exploited. See the Risk Rating Chart on Tab 5.</t>
  </si>
  <si>
    <t>Page 2 Column L</t>
  </si>
  <si>
    <t>Identify the impact if the finding is exploited. See the Risk Rating Chart on Tab 5.</t>
  </si>
  <si>
    <t>Page 2 Column M</t>
  </si>
  <si>
    <t>Not available for data entry. Calculates a risk rating based on Threat Likelihood and Event Impact ratings as described in Special Publication 800-30 (Very Low, Low, Moderate, High, or Very High).</t>
  </si>
  <si>
    <t>Page 2 Column N</t>
  </si>
  <si>
    <t>Indicate when the risk was first identified.  Enter date as MM/DD/YYYY format.</t>
  </si>
  <si>
    <t>Page 2 Column O</t>
  </si>
  <si>
    <t>Indicate the start date to address the risk. Enter date as MM/DD/YYYY format.</t>
  </si>
  <si>
    <t>Page 2 Column P</t>
  </si>
  <si>
    <t>Indicate the projected completion date.  Enter date as MM/DD/YYYY format. This date should not change.</t>
  </si>
  <si>
    <t>Page 2 Column Q</t>
  </si>
  <si>
    <t>Indicate the actual completion date. Enter date as MM/DD/YYYY format. This field is only required if the status in Column P is reported as "Completed."</t>
  </si>
  <si>
    <t>Page 2 Column R</t>
  </si>
  <si>
    <t>Not available for data entry; internal use only. Will be blank until Projected Completion Date is entered.</t>
  </si>
  <si>
    <t>Page 2 Column S</t>
  </si>
  <si>
    <t>Not available for data entry; internal use only. Will be blank until Actual Completion Date is entered.</t>
  </si>
  <si>
    <t>Page 2 Column T</t>
  </si>
  <si>
    <t>Identify the person(s) responsible for this risk, including name, title and/or classification.  By policy, the state entity head (director) is responsible for all risks, but for purposes of the POAM, please indicate who will “own” the risk.</t>
  </si>
  <si>
    <t>Page 2 Column U</t>
  </si>
  <si>
    <r>
      <rPr>
        <rFont val="Calibri"/>
        <color theme="1"/>
        <sz val="12.0"/>
      </rPr>
      <t xml:space="preserve">Select from one of the three (3) status types.  </t>
    </r>
    <r>
      <rPr>
        <rFont val="Calibri"/>
        <i/>
        <color rgb="FF000000"/>
        <sz val="12.0"/>
        <u/>
      </rPr>
      <t>NOTE:</t>
    </r>
    <r>
      <rPr>
        <rFont val="Calibri"/>
        <i/>
        <color rgb="FF000000"/>
        <sz val="12.0"/>
      </rPr>
      <t xml:space="preserve"> </t>
    </r>
    <r>
      <rPr>
        <rFont val="Calibri"/>
        <color rgb="FF000000"/>
        <sz val="12.0"/>
      </rPr>
      <t>Once a risk is reported as "Completed," it must remain on the tool.</t>
    </r>
  </si>
  <si>
    <t>Page 2 Column V</t>
  </si>
  <si>
    <t>Select one of the constraints to remediating this risk.</t>
  </si>
  <si>
    <t>Page 2 Column W</t>
  </si>
  <si>
    <t>Enter a projected cost for the remediation. If the finding is from an ISA, the costs may be in your ISA report. For all other findings, please enter your best estimate. Include personnel hours, vendor and consultant costs, hardware and software, and any other related costs in your analysis.</t>
  </si>
  <si>
    <t>Page 2 Column X</t>
  </si>
  <si>
    <t>If a BCP is being requested to address the risk finding, please select one of the twelve (12) status options. (If applicable)</t>
  </si>
  <si>
    <t>Page 2 Column Y</t>
  </si>
  <si>
    <t>Enter the BCP funding amount requested. (if applicable)</t>
  </si>
  <si>
    <t>Page 2 Column Z</t>
  </si>
  <si>
    <t>Enter the BCP Governor's Budget Year. (If applicable)</t>
  </si>
  <si>
    <t>Page 2 Column AA</t>
  </si>
  <si>
    <t>Enter the BCP title. (If applicable)</t>
  </si>
  <si>
    <t>Page 2 Column AB</t>
  </si>
  <si>
    <t>Enter the BCP deposition or amount received. (If applicable)</t>
  </si>
  <si>
    <t xml:space="preserve">After you have entered all of your entity’s risk findings, return to Page 1. Locate the current quarter for your reporting period (Rows 15-37). Enter the data from that quarter in cells H8 and I8. H8 will be the sum of the 3 months under the ADDED row. I8 will be the sum of the 3 months under the CLOSED row. </t>
  </si>
  <si>
    <t>Obtain signatures.</t>
  </si>
  <si>
    <t>ADDITIONAL INSTRUCTIONS:</t>
  </si>
  <si>
    <t xml:space="preserve">For additional instructions, refer to the Risk Register and Plan of Action and Milestones Instructions (SIMM 5305-B). </t>
  </si>
  <si>
    <t>Unless otherwise directed, each state entity shall, at a minimum, provide quarterly updates on progress toward completion of the plans. Quarterly submissions are due on the last business day of the following months; January, April, July, and October.</t>
  </si>
  <si>
    <r>
      <rPr>
        <rFont val="Calibri"/>
        <color theme="1"/>
        <sz val="14.0"/>
      </rPr>
      <t xml:space="preserve">Prior to sending your completed POAM to the OIS, rename the file using the following format:  ooooPOAMmmddyyyy.xlsx.  Where oooo equals organization code.  </t>
    </r>
    <r>
      <rPr>
        <rFont val="Calibri"/>
        <i/>
        <color theme="1"/>
        <sz val="14.0"/>
      </rPr>
      <t>Example:  0560POAM01312016.xlsx</t>
    </r>
  </si>
  <si>
    <t>Information contained in the POAM is confidential, securely send the entire form and any attachments to OIS using the Secure Automated File Exchange (SAFE) system.</t>
  </si>
  <si>
    <t>Confidential and Exempt - Government Code Section 6254.19</t>
  </si>
  <si>
    <t>UPDATED January 2021</t>
  </si>
  <si>
    <t>NIST Families Dropdown</t>
  </si>
  <si>
    <t>SAM Policies Dropdown</t>
  </si>
  <si>
    <t>SIMM Policies Dropdown</t>
  </si>
  <si>
    <t>NIST:  AC - Access Control
NIST:  AT - Awareness and Training
NIST:  AU - Audit and Accountability
NIST:  CA - Assessment, Authorization, and Monitoring
NIST:  CM - Configuration Management
NIST:  CP - Contingency Planning
NIST:  IA - Identification and Authentication
NIST:  IR - Incident Response
NIST:  MA – Maintenance
NIST:  MP - Media Protection
NIST:  PE - Physical and Environmental Protection
NIST:  PL – Planning
NIST:  PM - Program Management
NIST:  PS - Personnel Security
NIST: PT - Personally Identifiable Information Processing and Transparency
NIST:  RA - Risk Assessment
NIST:  SA - System and Services Acquisition
NIST:  SC - System and Communications Protection
NIST:  SI - System and Information Integrity
NIST:  SR - Supply Chain Risk Management</t>
  </si>
  <si>
    <t>5300 INTRODUCTION
5300.1 ARRANGEMENT OF CHAPTER
5300.2 GOVERNING PROVISIONS
5300.3 APPLICABILITY
5300.4 DEFINITIONS
5300.5 MINIMUM SECURITY CONTROLS
5305 INFORMATION SECURITY PROGRAM
5305.1 INFORMATION SECURITY PROGRAM MANAGEMENT
5305.2 POLICY, PROCEDURE AND STANDARDS MANAGEMENT
5305.3 INFORMATION SECURITY ROLES AND RESPONSIBILITIES
5305.4 PERSONNEL MANAGEMENT
5305.5 INFORMATION ASSET MANAGEMENT
5305.6 RISK MANAGEMENT
5305.7 RISK ASSESSMENT
5305.8 PROVISIONS FOR AGREEMENTS WITH STATE AND NON-STATE ENTITIES
5305.9 INFORMATION SECURITY PROGRAM METRICS
5310 PRIVACY
5310.1 STATE ENTITY PRIVACY STATEMENT AND NOTICE ON COLLLECTION
5310.3 LIMITING COLLECTION
5310.4 LIMITING USE AND DISCLOSURE
5310.5 INDIVIDUAL ACCESS TO PERSONAL INFORMATION
5310.6 INFORMATION INTEGRITY
5310.7 DATA RETENTION AND DESTRUCTION</t>
  </si>
  <si>
    <t>5300-A State Org Defined Parameters
5305-A Information Security Program Management Standard
5305-D Information Security Workforce Education and Training Standard
5310-A Privacy Statement and Notices Standard
5310-B Privacy Individual Access Standard
5310-C Privacy Threshold Assessment and Privacy Impact Assessments 
5315-A Email Threat Protections Standard
5315-B Cloud Security Standard 
5320-A Phishing Exercise Standard 
5325-A Technology Recovery Plan Instructions
5325-B Technology Recovery Program Certification 
5330-A Designation Letter
5330-B Risk Management and Privacy Program Compliance Certification
5330-E Host/Hosted Self-Certification
5340-A Incident Reporting and Response Instructions
5340-B Information Security Incident Report
5340-C Requirements to Respond to Incidents Involving a Breach of Personal Information
5360-A Telework and Remote Access Security Standard
5360-B Remote Access Agreement</t>
  </si>
  <si>
    <t>5310.8 SECURITY SAFEGUARDS
5315 INFORMATION SECURITY INTEGRATION
5315.1 SYSTEM AND SERVICES ACQUISITON
5315.2 SYSTEM DEVELOPMENT LIFECYCLE
5315.3 INFORMATION ASSET DOCUMENTATION
5315.4 SYSTEM DEVELOPER SECURITY TESTING
5315.5 CONFIGURATION MANAGEMENT
5315.6 ACTIVATE ONLY ESSENTIAL FUNCTIONALITY
5315.7 SOFTWARE USAGE RESTRICTIONS
5315.8 INFORMATION ASSET CONNECTIONS
5315.9 SECURITY AUTHORIZATION
5320 TRAINING AND AWARENESS FOR INFORMATION SECURITY AND PRIVACY
5320.1 SECURITY AND PRIVACY AWARENESS
5320.2 SECURITY AND PRIVACY TRAINING
5320.3 SECURITY AND PRIVACY TRAINING RECORDS
5320.4 PERSONNEL SECURITY
5325 BUSINESS CONTINUITY WITH TECHNOLOGY RECOVERY
5325.1 TECHNOLOGY RECOVERY PLAN
5325.2 TECHNOLOGY RECOVERY TRAINING
5325.3 TECHNOLOGY RECOVERY TESTING
5325.4 ALTERNATE STORAGE AND PROCESSING SITE</t>
  </si>
  <si>
    <t>5325.5 TELECOMMUNICATIONS SERVICES
5325.6 INFORMATION SYSTEM BACKUPS
5330 INFORMATION SECURITY COMPLIANCE
5330.1 SECURITY ASSESSMENTS
5330.2 COMPLIANCE REPORTING
5335 INFORMATION SECURITY MONITORING
5335.1 CONTINUOUS MONITORING
5335.2 AUDITABLE EVENTS
5340 INFORMATION SECURITY INCIDENT MANAGEMENT
5340.1 INCIDENT RESPONSE TRAINING
5340.2 INCIDENT RESPONSE TESTING
5340.3 INCIDENT HANDLING
5340.4 INCIDENT REPORTING
5345 VULNERABILITY AND THREAT MANAGEMENT
5350 OPERATIONAL SECURITY
5350.1 ENCRYPTION
5355 ENDPOINT DEFENSE
5355.1 MALICIOUS CODE PROTECTION
5355.2 SECURITY ALERTS, ADVISORIES, AND DIRECTIVES
5360 IDENTITY AND ACCESS MANAGEMENT
5360.1 REMOTE ACCESS
5360.2 WIRELESS ACCESS
5365 PHYSICAL SECURITY
5365.1 ACCESS CONTROL FOR OUTPUT DEVICES
5365.2 MEDIA PROTECTION
5365.3 MEDIA DISPOSAL</t>
  </si>
  <si>
    <t>Related NIST families, policies, SAM, and SIMM</t>
  </si>
  <si>
    <t>RM.1 - Risk Management Program (SAM 5305.6, 5305.7, 5330.1, 5335, 5335.2, 5345) (NIST PM-9, RA-3, RA-5, SA-11, SC-7)</t>
  </si>
  <si>
    <t>SAM
5305.6
5305.7
5330.1
5335
5335.2
5345</t>
  </si>
  <si>
    <t xml:space="preserve">NIST
PM-9
RA-3
RA-5
SA-11
SC-7
</t>
  </si>
  <si>
    <t>PM.1 – Policy Inventory (SAM 5305, 5305.2, 5305.8, 5310, 5315, 5315.5, 5315.6, 5315.7, 5320, 5320.1, 5320.4, 5325, 5330, 5335, 5340, 5350, 5355, 5360, 5365, 5365.2)  (NIST AC-1, AC-18, AT-1, AU-1, CA-1, CA-2, CM-1, CP-1, IA-1, IR-1, MA-1, MP-1, PE-1, PL-1</t>
  </si>
  <si>
    <r>
      <rPr>
        <rFont val="Arial"/>
        <color theme="1"/>
        <sz val="10.0"/>
      </rPr>
      <t>SAM
5305
5305.2
5305.8
5310
5315
5315.5
5315.6
5315.7
5320
5320.1
5320.4
5325
5330
5335
5340
5350
5355
5360
5365
5365.2</t>
    </r>
  </si>
  <si>
    <t xml:space="preserve">NIST
AC-1
AC-18
AT-1
AU-1
CA-1
CA-2
CM-1
CP-1
IA-1
IR-1
MA-1
MP-1
PE-1
PL-1
PL-8
PM-1
PM-6
PS-1
RA-1
SA-1
SC-1
SI-1
</t>
  </si>
  <si>
    <t>PM.2 – Privacy Program (SAM 5310, 5310.1, 5310.2, 5310.3, 5310.4, 5310.5, 5310.6, 5310.7)  (NIST PT)</t>
  </si>
  <si>
    <t xml:space="preserve">SAM
5310
5310.1
5310.2
5310.3
5310.4
5310.5
5310.6
5310.7
</t>
  </si>
  <si>
    <t xml:space="preserve">NIST
PT
</t>
  </si>
  <si>
    <t xml:space="preserve">OIS.1 – Information Security Program and Roles  (SAM 5305, 5305.1, 5305.3, 5310)  (NIST AR-1, PL-1, PL-2, PM-1, PM-2, PM-3)
</t>
  </si>
  <si>
    <t xml:space="preserve">SAM
5305
5305.1
5305.3
5310
</t>
  </si>
  <si>
    <t xml:space="preserve">NIST
AR-1
PL-1
PL-2
PM-1
PM-2
PM-3
</t>
  </si>
  <si>
    <t>OIS.2 – Information Security Authorizations  (SAM 5305, 5305.1, 5305.3, 5315.9)  (NIST PL-1, PL-2, PM-1, PM-2, PM-3, PM-10)</t>
  </si>
  <si>
    <t xml:space="preserve">SAM
5305
5305.1
5305.3
5315.9
</t>
  </si>
  <si>
    <t xml:space="preserve">NIST
PL-1
PL-2
PM-1
PM-2
PM-3
PM-10
</t>
  </si>
  <si>
    <t>OIS.3 – Information Security Program Effectiveness  (SAM 5305, 5305.1, 5305.9)  (NIST PM-6)</t>
  </si>
  <si>
    <t xml:space="preserve">SAM
5305
5305.1
5305.9
</t>
  </si>
  <si>
    <t xml:space="preserve">NIST
PM-6
</t>
  </si>
  <si>
    <t>AP.1 – Media Marking and Restriction (SAM 5365.2)  (NIST MP-2, MP-3, MP-4, MP-5, MP-7)</t>
  </si>
  <si>
    <t xml:space="preserve">SAM
5365.2
</t>
  </si>
  <si>
    <t xml:space="preserve"> NIST
MP-2
MP-3
MP-4
MP-5
MP-7
</t>
  </si>
  <si>
    <t>AP.2 – Media Disposal and Sanitization  (SAM 5365.3)  (NIST MP-6)</t>
  </si>
  <si>
    <t xml:space="preserve">SAM
5365.3
</t>
  </si>
  <si>
    <t xml:space="preserve">NIST
MP-6
</t>
  </si>
  <si>
    <t>AP.3 – IT Asset Inventory, Classification and Categorization  (SAM 5305.5, 5335, 5335.2)  (NIST PM-5, RA-2)</t>
  </si>
  <si>
    <t xml:space="preserve">SAM
5305.5
5335
5335.2
</t>
  </si>
  <si>
    <t xml:space="preserve">NIST
PM-5
RA-2
</t>
  </si>
  <si>
    <t>AP.4 – Information Sharing (SAM 5305.8)</t>
  </si>
  <si>
    <t xml:space="preserve">SAM
5305.8
</t>
  </si>
  <si>
    <t>SAM
5305.8</t>
  </si>
  <si>
    <t>AP.5 – Encryption  (SAM 5350.1)  (NIST SC-12)</t>
  </si>
  <si>
    <t xml:space="preserve">SAM
5350.1
</t>
  </si>
  <si>
    <t xml:space="preserve">NIST
SC-12
</t>
  </si>
  <si>
    <t xml:space="preserve">AP.6 – Key Management  (SAM 5350.1)  (NIST SC-17)
</t>
  </si>
  <si>
    <t xml:space="preserve">NIST
SC-17
</t>
  </si>
  <si>
    <t>HR.1 – Awareness Training Program  (SAM 5305.4, 5320, 5320.1, 5320.2, 5320.3)  (NIST AT-1, AT-2, AT-3, AT-4, PS-1)</t>
  </si>
  <si>
    <t xml:space="preserve">SAM
5305.4
5320
5320.1
5320.2
5320.3
</t>
  </si>
  <si>
    <t xml:space="preserve">NIST
AT-1
AT-2
AT-3
AT-4
PS-1
</t>
  </si>
  <si>
    <t xml:space="preserve">HR.2 – Acceptable Use  (SAM  5305.8)  (NIST  AC-20, PL-4, PS-6)
</t>
  </si>
  <si>
    <t xml:space="preserve">NIST
AC-20
PL-4
PS-6
</t>
  </si>
  <si>
    <t xml:space="preserve">HR.3 – Personnel Security  (SAM 5305.4, 5320.4)  (NIST  PS-1, PS-3)
</t>
  </si>
  <si>
    <t xml:space="preserve">SAM
5305.4
5320.4
</t>
  </si>
  <si>
    <t xml:space="preserve">NIST
PS-1
PS-3
</t>
  </si>
  <si>
    <t>PE.1 – Physical Access Controls  (SAM 5365)  (NIST MA-5, PE-2, PE-3, PE-6, PE-6(1), PE-8)</t>
  </si>
  <si>
    <t xml:space="preserve">SAM
5365
</t>
  </si>
  <si>
    <t xml:space="preserve">NIST
MA-5
PE-2
PE-3
PE-6
PE-6(1)
PE-8
</t>
  </si>
  <si>
    <t>PE.2 – Equipment Protections and Controls  (SAM 5335, 5335.1, 5335.2, 5365, 5365.1)  (NIST PE-4, PE-5, PE-9)</t>
  </si>
  <si>
    <t xml:space="preserve">SAM
5335
5335.1
5335.2
5365
5365.1
</t>
  </si>
  <si>
    <t xml:space="preserve">NIST
PE-4
PE-5
PE-9
</t>
  </si>
  <si>
    <t xml:space="preserve">PE.3 - Power  (SAM 5335.1, 5365)  (NIST PE-10, PE-11, PE-12)
</t>
  </si>
  <si>
    <t xml:space="preserve">SAM
5335.1
5365
</t>
  </si>
  <si>
    <t xml:space="preserve">NIST
PE-10
PE-11
PE-12
</t>
  </si>
  <si>
    <t>PE.4 – Fire Suppression  (SAM 5335.1, 5365)  (NIST PE-13, PE-13(1), PE-13(2), PE-13(3))</t>
  </si>
  <si>
    <t xml:space="preserve">NIST
PE-13
PE-13(1)
PE-13(2)
PE-13(3)
</t>
  </si>
  <si>
    <t>PE.5 – Environmental Controls  (SAM 5335.1, 5365)  (NIST PE-14, PE-15, PE-17)</t>
  </si>
  <si>
    <t xml:space="preserve">NIST
PE-14
PE-15
PE-17
</t>
  </si>
  <si>
    <t>PE.6 – Alternate Facility  (SAM 5365)  (NIST MA-5, PE-2, PE-3, PE-8)</t>
  </si>
  <si>
    <t xml:space="preserve">NIST
MA-5
PE-2
PE-3
PE-8
</t>
  </si>
  <si>
    <t xml:space="preserve">CAM.1 – Communications &amp; Operations Protections  (SAM  5350)  (NIST SC-1)
</t>
  </si>
  <si>
    <t xml:space="preserve">SAM
5350
</t>
  </si>
  <si>
    <t xml:space="preserve">NIST
SC-1
</t>
  </si>
  <si>
    <t>CAM.2 – Malicious Code Protections  (SAM 5355, 5355.1)  (NIST SI-1, SI-3, SI-3(2), SI-4, SI-4(2), SI-4(3), SI-8, SI-8(1), SI-8(2))</t>
  </si>
  <si>
    <t xml:space="preserve">SAM
5355
5355.1
</t>
  </si>
  <si>
    <t xml:space="preserve">NIST
SI-1
SI-3
SI-3(2)
SI-4
SI-4(2)
SI-4(3)
SI-8
SI-8(1)
SI-8(2)
</t>
  </si>
  <si>
    <t>CAM.3 – Network Security Management  (SAM 5350)  (NIST SC-4, SC-5, SC-7)</t>
  </si>
  <si>
    <t xml:space="preserve">NIST
SC-4
SC-5
SC-7
</t>
  </si>
  <si>
    <t>CAM.4 – Logging and Auditing   (SAM 5335, 5335.2)  (NIST AU-2, AU-2(3), AU-5, AU-6, AU-6(1), AU-7, AU-8, AU-9, AU-11, AU-12)</t>
  </si>
  <si>
    <t xml:space="preserve">SAM
5335
5335.2
</t>
  </si>
  <si>
    <t xml:space="preserve">NIST
AU-2
AU-2(3)
AU-5
AU-6
AU-6(1)
AU-7
AU-8
AU-9
AU-11
AU-12
</t>
  </si>
  <si>
    <t>CAM.5 – Configuration and Change Management  (SAM 5315.7, 5315.8)  (NIST CM-2, CM-2(1), CM-2(3), CM-2(7), CM-6, CM-10, CM-11, IA-3)</t>
  </si>
  <si>
    <t xml:space="preserve">SAM
5315.7
5315.8
</t>
  </si>
  <si>
    <t xml:space="preserve">NIST
CM-2
CM-2(1)
CM-2(3)
CM-2(7)
CM-6
CM-10
CM-11
IA-3
</t>
  </si>
  <si>
    <t xml:space="preserve">CAM.6 – System Maintenance  (SAM 5315)  (NIST MA-2)
</t>
  </si>
  <si>
    <t xml:space="preserve">SAM
5315
</t>
  </si>
  <si>
    <t xml:space="preserve">NIST
MA-2
</t>
  </si>
  <si>
    <t>CAM.7 – Network Controls  (SAM  5350)  (NIST SC-10)</t>
  </si>
  <si>
    <t xml:space="preserve">NIST
SC-10
</t>
  </si>
  <si>
    <t>CAM.8 – Key Management  (SAM 5350.1)  (NIST SC-17)</t>
  </si>
  <si>
    <t>AC.1 – System Use Notification  (SAM 5360)  (NIST AC-8, AC-11, AC-12)</t>
  </si>
  <si>
    <t xml:space="preserve">SAM
5360
</t>
  </si>
  <si>
    <t xml:space="preserve">NIST
AC-8
AC-11
AC-12
</t>
  </si>
  <si>
    <t>AC.2 – User Identification and Authentication  (SAM 5360)  (NIST AC-14, IA-2, IA-2(1), IA-2(2), IA- 2(3), IA-2(8), IA-4, IA-5, IA-6, IA-7, IA-8, CM-7)</t>
  </si>
  <si>
    <t xml:space="preserve">NIST
AC-14
IA-2
IA-2(1)
IA-2(2)
IA- 2(3)
IA-2(8)
IA-4
IA-5
IA-6
IA-7
IA-8
CM-7
</t>
  </si>
  <si>
    <t>AC.3 – Remote Access  (SAM 5360.1)  (NIST AC-17, AC-17(1), AC-17(2))</t>
  </si>
  <si>
    <t xml:space="preserve">SAM
5360.1
</t>
  </si>
  <si>
    <t xml:space="preserve">NIST
AC-17
AC-17(1)
AC-17(2)
</t>
  </si>
  <si>
    <t>AC.4 – Wireless Access  (SAM 5360.2)  (NIST AC-18, AC-18(1))</t>
  </si>
  <si>
    <t xml:space="preserve">SAM
5360.2
</t>
  </si>
  <si>
    <t xml:space="preserve">NIST
AC-18
AC-18(1)
</t>
  </si>
  <si>
    <t>AC.5 – Mobile Device Management  (NIST AC-2, AC-2(1), AC-2(2), AC-2(3), AC-2(4), AC-3, AC-5, AC-6, AC-6(1), AC-6(5), AC-6(9), AC-7, AC-19)</t>
  </si>
  <si>
    <t xml:space="preserve">NIST
AC-2
AC-2(1)
AC-2(2)
AC-2(3)
AC-2(4)
AC-3
AC-5
AC-6
AC-6(1)
AC-6(5)
AC-6(9)
AC-7
</t>
  </si>
  <si>
    <t xml:space="preserve">NIST
AC-19
</t>
  </si>
  <si>
    <t>AC.6 – Account Management  (SAM 5360, 5360.1)  (NIST  AC-2, AC-2(1), AC-2(2), AC-2(3), AC-2(4), AC-3, AC-5, AC-6, AC-6(1), AC-6(5), AC-6(9), AC-7)</t>
  </si>
  <si>
    <t xml:space="preserve">SAM
5360
5360.1
</t>
  </si>
  <si>
    <t xml:space="preserve">NIST
AC-2
AC-2(1)
AC-2(2)
AC-2(3)
AC-2(4)
AC-3
AC-5
AC-6
AC-6(1)
AC-6(5)
AC-6(9)
AC-7
</t>
  </si>
  <si>
    <t>AC.7 – Security of System Documentation  (SAM 5315.8)  (NIST SA-5, SC-5)</t>
  </si>
  <si>
    <t xml:space="preserve">SAM
5315.8
</t>
  </si>
  <si>
    <t xml:space="preserve">NIST
SA-5
SC-5
</t>
  </si>
  <si>
    <t>ADM.1 – Policy and Procedures for Acquisition, Development &amp; Maintenance  (SAM  5315, 5315.2, 5315.5, 5355.2)  (NIST CM-1, MA-1, SA-1, SA-3, SI-5)</t>
  </si>
  <si>
    <t xml:space="preserve">SAM
5315
5315.2
5315.5
5355.2
</t>
  </si>
  <si>
    <t xml:space="preserve">NIST
CM-1
MA-1
SA-1
SA-3
SI-5
</t>
  </si>
  <si>
    <t>ADM.2 – System and Services Acquisition - Security Integration  (SAM 5315, 5315.1, 5315.2, 5315.4)  (NIST SA-4, SA-4(1), SA-5, SA-9, SA-11)</t>
  </si>
  <si>
    <t xml:space="preserve">SAM
5315
5315.1
5315.2
5315.4
</t>
  </si>
  <si>
    <t xml:space="preserve">NIST
SA-4
SA-4(1)
SA-5
SA-9
SA-11
</t>
  </si>
  <si>
    <t>ADM.3 – Maintenance  (SAM 5315)  (NIST MA-2)</t>
  </si>
  <si>
    <t>ADM.4 – Asset Inventory  (SAM 5315.5)  (NIST CM-8, CM-8(1))</t>
  </si>
  <si>
    <t xml:space="preserve">SAM
5315.5
</t>
  </si>
  <si>
    <t xml:space="preserve">NIST
CM-8
CM-8(1)
</t>
  </si>
  <si>
    <t>ADM.5 – Cryptographic Controls  (SAM 5350)  (NIST SC-12, SC-17)</t>
  </si>
  <si>
    <t xml:space="preserve">NIST
SC-12
SC-17
</t>
  </si>
  <si>
    <t>IM.1 – Information Security Incident Management  (SAM 5340, 5340.1, 5340.2, 5340.3, 5340.4)  (NIST IR-1, IR-2, IR-3, IR-4, IR-5, IR-6, IR-7, IR-8)</t>
  </si>
  <si>
    <t xml:space="preserve">SAM
5340
5340.1
5340.2
5340.3
5340.4
</t>
  </si>
  <si>
    <t xml:space="preserve">NIST
IR-1
IR-2
IR-3
IR-4
IR-5
IR-6
IR-7
IR-8
</t>
  </si>
  <si>
    <t>DR.1 – Recovery Planning (SAM 5325, 5325.1, 5325.2, 5325.3, 5325.4, 5325.5, 5325.6) (NIST CP-10, CP-2(1), CP-3, CP-4, CP-4(1), CP-6, CP-6(1), CP-6(3), CP-7(1), CP-7(2), CP-8)</t>
  </si>
  <si>
    <t xml:space="preserve">SAM
5325
5325.1
5325.2
5325.3
5325.4
5325.5
5325.6
</t>
  </si>
  <si>
    <t xml:space="preserve">NIST
CP-10
CP-2(1)
CP-3
CP-4
CP-4(1)
CP-6
CP-6(1)
CP-6(3)
CP-7(1)
CP-7(2)
CP-8
</t>
  </si>
  <si>
    <t>DR.2 – Backup and Restore (SAM 5325.6) (NIST CP-9, CP-9(1))</t>
  </si>
  <si>
    <t xml:space="preserve">SAM 5325.6
</t>
  </si>
  <si>
    <t xml:space="preserve">NIST CP-9, CP-9(1)
</t>
  </si>
  <si>
    <t>COM.1 – Compliance with Security Policies and Standards (SAM 5330, 5330.1) (NIST CA-2, CA-2(1), CA-2(3), CA-5, CA-8)</t>
  </si>
  <si>
    <t xml:space="preserve">SAM 5330, 5330.1
</t>
  </si>
  <si>
    <t>NIST CA-2, CA-2(1), CA-2(3), CA-5, CA-8</t>
  </si>
  <si>
    <t>Impact Rating</t>
  </si>
  <si>
    <t>Description</t>
  </si>
  <si>
    <t>Likelihood Rating</t>
  </si>
  <si>
    <t>Very high risk means that a threat event could be expected to have multiple severe or catastrophic adverse effects on organizational operations, organizational assets, individuals, other organizations, the State, or the Nation.</t>
  </si>
  <si>
    <t>High risk means that a threat event could be expected to have a severe or catastrophic adverse effect on organizational operations, organizational assets, individuals, other organizations, the State, or the Nation.</t>
  </si>
  <si>
    <t>Moderate risk means that a threat event could be expected to have a serious adverse effect on organizational operations, organizational assets, individuals, other organizations, the State, or the Nation.</t>
  </si>
  <si>
    <t>Low risk means that a threat event could be expected to have a limited adverse effect on organizational operations, organizational assets, individuals, other organizations, the State, or the Nation.</t>
  </si>
  <si>
    <t>Very low risk means that a threat event could be expected to have a negligible adverse effect on organizational operations, organizational assets, individuals, other organizations, the State, or the Nation.</t>
  </si>
  <si>
    <t>Yes</t>
  </si>
  <si>
    <t>Observation</t>
  </si>
  <si>
    <t>NIST:  AC - Access Control</t>
  </si>
  <si>
    <t>Entity Organizational Code</t>
  </si>
  <si>
    <t xml:space="preserve">Entity Acronym </t>
  </si>
  <si>
    <t>Agency</t>
  </si>
  <si>
    <t>0500</t>
  </si>
  <si>
    <t>ABC</t>
  </si>
  <si>
    <t>BCSH</t>
  </si>
  <si>
    <t>ISP Audit</t>
  </si>
  <si>
    <t>NIST:  AU - Audit and Accountability</t>
  </si>
  <si>
    <t>0509</t>
  </si>
  <si>
    <t>ABCAB</t>
  </si>
  <si>
    <t>CALEPA</t>
  </si>
  <si>
    <t>External Audit</t>
  </si>
  <si>
    <t>NIST:  CA - Assessment, Authorization, and Monitoring</t>
  </si>
  <si>
    <t>0511</t>
  </si>
  <si>
    <t>AGING</t>
  </si>
  <si>
    <t>CalGovOps</t>
  </si>
  <si>
    <t>Risk Assessment</t>
  </si>
  <si>
    <t>NIST:  CM - Configuration Management</t>
  </si>
  <si>
    <t>0515</t>
  </si>
  <si>
    <t>ALRB</t>
  </si>
  <si>
    <t>CalSTA</t>
  </si>
  <si>
    <t>Scanning Tool</t>
  </si>
  <si>
    <t>NIST:  CP - Contingency Planning</t>
  </si>
  <si>
    <t>0521</t>
  </si>
  <si>
    <t>ARB</t>
  </si>
  <si>
    <t>CDCR</t>
  </si>
  <si>
    <t>Incident</t>
  </si>
  <si>
    <t>NIST:  IA - Identification and Authentication</t>
  </si>
  <si>
    <t xml:space="preserve">0521-0275 
</t>
  </si>
  <si>
    <t>BCDC</t>
  </si>
  <si>
    <t>CHHS</t>
  </si>
  <si>
    <t>Compliance Review</t>
  </si>
  <si>
    <t>NIST:  IR - Incident Response</t>
  </si>
  <si>
    <t>0530</t>
  </si>
  <si>
    <t>Independent</t>
  </si>
  <si>
    <t>Service Provider Limitations</t>
  </si>
  <si>
    <t>CMD ISA</t>
  </si>
  <si>
    <t>NIST:  MA – Maintenance</t>
  </si>
  <si>
    <t>0530-0290 
(531)</t>
  </si>
  <si>
    <t>BHC</t>
  </si>
  <si>
    <t>LWDA</t>
  </si>
  <si>
    <t>Technology Limitations</t>
  </si>
  <si>
    <t>External ISA</t>
  </si>
  <si>
    <t>NIST:  MP - Media Protection</t>
  </si>
  <si>
    <t xml:space="preserve">0530-0295
</t>
  </si>
  <si>
    <t>BOE</t>
  </si>
  <si>
    <t>Resources</t>
  </si>
  <si>
    <t>Training</t>
  </si>
  <si>
    <t>NIST:  PE - Physical and Environmental Protection</t>
  </si>
  <si>
    <t>0540</t>
  </si>
  <si>
    <t>BOPC</t>
  </si>
  <si>
    <t>Un-Affiliated</t>
  </si>
  <si>
    <t>Funding</t>
  </si>
  <si>
    <t>CDT</t>
  </si>
  <si>
    <t>NIST:  PL – Planning</t>
  </si>
  <si>
    <t>0552</t>
  </si>
  <si>
    <t>BSA</t>
  </si>
  <si>
    <t>Staffing</t>
  </si>
  <si>
    <t>NIST:  PM - Program Management</t>
  </si>
  <si>
    <t>0555</t>
  </si>
  <si>
    <t>BSCC</t>
  </si>
  <si>
    <t>CDT &amp; Agency</t>
  </si>
  <si>
    <t>NIST:  PS - Personnel Security</t>
  </si>
  <si>
    <t>0559</t>
  </si>
  <si>
    <t>CAAM</t>
  </si>
  <si>
    <t>Coordinating with Agency or Other Entity</t>
  </si>
  <si>
    <t>EDD</t>
  </si>
  <si>
    <t>NIST: PT - Personally Identifiable Information Processing and Transparency</t>
  </si>
  <si>
    <t>0650</t>
  </si>
  <si>
    <t>CAC</t>
  </si>
  <si>
    <t xml:space="preserve">Other </t>
  </si>
  <si>
    <t>NIST:  RA - Risk Assessment</t>
  </si>
  <si>
    <t>0690</t>
  </si>
  <si>
    <t>CAHSRA</t>
  </si>
  <si>
    <t>NIST:  SA - System and Services Acquisition</t>
  </si>
  <si>
    <t>0750</t>
  </si>
  <si>
    <t>CAL EXPO</t>
  </si>
  <si>
    <t>NIST:  SC - System and Communications Protection</t>
  </si>
  <si>
    <t>0820</t>
  </si>
  <si>
    <t>CAL FIRE</t>
  </si>
  <si>
    <t>NIST:  SI - System and Information Integrity</t>
  </si>
  <si>
    <t>0840</t>
  </si>
  <si>
    <t>Cal OES</t>
  </si>
  <si>
    <t>PROJECTED TIME OPEN</t>
  </si>
  <si>
    <t>Approved by Dept</t>
  </si>
  <si>
    <t>NIST:  SR - Supply Chain Risk Management</t>
  </si>
  <si>
    <t>0845</t>
  </si>
  <si>
    <t>ITEMS</t>
  </si>
  <si>
    <t>Denied by Dept</t>
  </si>
  <si>
    <t>0850</t>
  </si>
  <si>
    <t>AVG</t>
  </si>
  <si>
    <t>Submitted to Entity</t>
  </si>
  <si>
    <t>0855</t>
  </si>
  <si>
    <t>Calguard</t>
  </si>
  <si>
    <t>MEDIAN</t>
  </si>
  <si>
    <t>Approved by Entity</t>
  </si>
  <si>
    <t>0860</t>
  </si>
  <si>
    <t>CalHFA</t>
  </si>
  <si>
    <t>Denied by Entity</t>
  </si>
  <si>
    <t>0870</t>
  </si>
  <si>
    <t>CalHR</t>
  </si>
  <si>
    <t>ACTUAL TIME OPEN</t>
  </si>
  <si>
    <t>Submitted to Agency</t>
  </si>
  <si>
    <t>0890</t>
  </si>
  <si>
    <t>CALottery</t>
  </si>
  <si>
    <t>Approved by Agency</t>
  </si>
  <si>
    <t>5300 INTRODUCTION</t>
  </si>
  <si>
    <t>0950</t>
  </si>
  <si>
    <t>CalPERS</t>
  </si>
  <si>
    <t>Denied by Agency</t>
  </si>
  <si>
    <t>5300.1 ARRANGEMENT OF CHAPTER</t>
  </si>
  <si>
    <t>1045</t>
  </si>
  <si>
    <t>CALPIA</t>
  </si>
  <si>
    <t>Submitted to State</t>
  </si>
  <si>
    <t>5300.2 GOVERNING PROVISIONS</t>
  </si>
  <si>
    <t>1110 / 1111</t>
  </si>
  <si>
    <t>CalRecycle</t>
  </si>
  <si>
    <t>Approved by State</t>
  </si>
  <si>
    <t>5300.3 APPLICABILITY</t>
  </si>
  <si>
    <t>CALSILC</t>
  </si>
  <si>
    <t>Denied by State</t>
  </si>
  <si>
    <t>5300.4 DEFINITIONS</t>
  </si>
  <si>
    <t>5300.5 MINIMUM SECURITY CONTROLS</t>
  </si>
  <si>
    <t>CalSTRS</t>
  </si>
  <si>
    <t>5305 INFORMATION SECURITY PROGRAM</t>
  </si>
  <si>
    <t>CalVCB</t>
  </si>
  <si>
    <t>5305.1 INFORMATION SECURITY PROGRAM MANAGEMENT</t>
  </si>
  <si>
    <t>CalVet</t>
  </si>
  <si>
    <t>5305.2 POLICY, PROCEDURE AND STANDARDS MANAGEMENT</t>
  </si>
  <si>
    <t>CCAP</t>
  </si>
  <si>
    <t>Compensating Controls (Interim)</t>
  </si>
  <si>
    <t>5305.3 INFORMATION SECURITY ROLES AND RESPONSIBILITIES</t>
  </si>
  <si>
    <t>CCC</t>
  </si>
  <si>
    <t>Transfer</t>
  </si>
  <si>
    <t>5305.4 PERSONNEL MANAGEMENT</t>
  </si>
  <si>
    <t>2240-1675 
(2245)</t>
  </si>
  <si>
    <t>CCCC</t>
  </si>
  <si>
    <t>Accept</t>
  </si>
  <si>
    <t>5305.5 INFORMATION ASSET MANAGEMENT</t>
  </si>
  <si>
    <t>CCCCO</t>
  </si>
  <si>
    <t>Avoid</t>
  </si>
  <si>
    <t>5305.6 RISK MANAGEMENT</t>
  </si>
  <si>
    <t>CCHCS</t>
  </si>
  <si>
    <t>5305.7 RISK ASSESSMENT</t>
  </si>
  <si>
    <t>CCOA</t>
  </si>
  <si>
    <t>5305.8 PROVISIONS FOR AGREEMENTS WITH STATE AND NON-STATE ENTITIES</t>
  </si>
  <si>
    <t>CCW</t>
  </si>
  <si>
    <t>5305.9 INFORMATION SECURITY PROGRAM METRICS</t>
  </si>
  <si>
    <t>5310 PRIVACY</t>
  </si>
  <si>
    <t xml:space="preserve">CDE  </t>
  </si>
  <si>
    <t>5310.1 STATE ENTITY PRIVACY STATEMENT AND NOTICE ON COLLECTION</t>
  </si>
  <si>
    <t>CDFA</t>
  </si>
  <si>
    <t>5310.3 LIMITING COLLECTION</t>
  </si>
  <si>
    <t>CDFW</t>
  </si>
  <si>
    <t>5310.4 LIMITING USE AND DISCLOSURE</t>
  </si>
  <si>
    <t>3100-2310 
(3105)</t>
  </si>
  <si>
    <t>CDI</t>
  </si>
  <si>
    <t>5310.5 INDIVIDUAL ACCESS TO PERSONAL INFORMATION</t>
  </si>
  <si>
    <t>3110-2320 
(3150)</t>
  </si>
  <si>
    <t>CDPH</t>
  </si>
  <si>
    <t>5310.6 INFORMATION INTEGRITY</t>
  </si>
  <si>
    <t>CDPR</t>
  </si>
  <si>
    <t>5310.7 DATA RETENTION AND DESTRUCTION</t>
  </si>
  <si>
    <t>CDSS</t>
  </si>
  <si>
    <t>5310.8 SECURITY SAFEGUARDS</t>
  </si>
  <si>
    <t>5315 INFORMATION SECURITY INTEGRATION</t>
  </si>
  <si>
    <t>CDTFA</t>
  </si>
  <si>
    <t>5315.1 SYSTEM AND SERVICES ACQUISITION</t>
  </si>
  <si>
    <t>CGCC</t>
  </si>
  <si>
    <t>5315.2 SYSTEM DEVELOPMENT LIFECYCLE</t>
  </si>
  <si>
    <t>5315.3 INFORMATION ASSET DOCUMENTATION</t>
  </si>
  <si>
    <t>CHP</t>
  </si>
  <si>
    <t>5315.4 SYSTEM DEVELOPER SECURITY TESTING</t>
  </si>
  <si>
    <t>CHRB</t>
  </si>
  <si>
    <t>5315.5 CONFIGURATION MANAGEMENT</t>
  </si>
  <si>
    <t>CLRC</t>
  </si>
  <si>
    <t>5315.6 ACTIVATE ONLY ESSENTIAL FUNCTIONALITY</t>
  </si>
  <si>
    <t>Coastal</t>
  </si>
  <si>
    <t>5315.7 SOFTWARE USAGE RESTRICTIONS</t>
  </si>
  <si>
    <t>Conservancy</t>
  </si>
  <si>
    <t>5315.8 INFORMATION ASSET CONNECTIONS</t>
  </si>
  <si>
    <t>5315.9 SECURITY AUTHORIZATION</t>
  </si>
  <si>
    <t>CPUC</t>
  </si>
  <si>
    <t>5320 TRAINING AND AWARENESS FOR INFORMATION SECURITY AND PRIVACY</t>
  </si>
  <si>
    <t>CRB</t>
  </si>
  <si>
    <t>CSAC</t>
  </si>
  <si>
    <t>5320.2 SECURITY AND PRIVACY TRAINING</t>
  </si>
  <si>
    <t>CSC</t>
  </si>
  <si>
    <t>5320.3 SECURITY AND PRIVACY TRAINING RECORDS</t>
  </si>
  <si>
    <t>CSD</t>
  </si>
  <si>
    <t>5320.4 PERSONNEL SECURITY</t>
  </si>
  <si>
    <t>CSL</t>
  </si>
  <si>
    <t>5325 BUSINESS CONTINUITY WITH TECHNOLOGY RECOVERY</t>
  </si>
  <si>
    <t xml:space="preserve">CSL
</t>
  </si>
  <si>
    <t>5325.1 TECHNOLOGY RECOVERY PLAN</t>
  </si>
  <si>
    <t>CSM</t>
  </si>
  <si>
    <t>5325.2 TECHNOLOGY RECOVERY TRAINING</t>
  </si>
  <si>
    <t>CSSSA</t>
  </si>
  <si>
    <t>5325.3 TECHNOLOGY RECOVERY TESTING</t>
  </si>
  <si>
    <t>CTC</t>
  </si>
  <si>
    <t>5325.4 ALTERNATE STORAGE AND PROCESSING SITE</t>
  </si>
  <si>
    <t>5325.5 TELECOMMUNICATIONS SERVICES</t>
  </si>
  <si>
    <t>CUIAB</t>
  </si>
  <si>
    <t>5325.6 INFORMATION SYSTEM BACKUPS</t>
  </si>
  <si>
    <t>CVMC</t>
  </si>
  <si>
    <t>5330 INFORMATION SECURITY COMPLIANCE</t>
  </si>
  <si>
    <t>CWDB</t>
  </si>
  <si>
    <t>5330.1 SECURITY ASSESSMENTS</t>
  </si>
  <si>
    <t>DCA</t>
  </si>
  <si>
    <t>5330.2 COMPLIANCE REPORTING</t>
  </si>
  <si>
    <t>DCSS</t>
  </si>
  <si>
    <t>5335 INFORMATION SECURITY MONITORING</t>
  </si>
  <si>
    <t>DDS</t>
  </si>
  <si>
    <t>5335.1 CONTINUOUS MONITORING</t>
  </si>
  <si>
    <t>Delta</t>
  </si>
  <si>
    <t>5335.2 AUDITABLE EVENTS</t>
  </si>
  <si>
    <t>Deltacouncil</t>
  </si>
  <si>
    <t>5340 INFORMATION SECURITY INCIDENT MANAGEMENT</t>
  </si>
  <si>
    <t>DFEH</t>
  </si>
  <si>
    <t>5340.1 INCIDENT RESPONSE TRAINING</t>
  </si>
  <si>
    <t>DFPI</t>
  </si>
  <si>
    <t>5340.2 INCIDENT RESPONSE TESTING</t>
  </si>
  <si>
    <t>DGS</t>
  </si>
  <si>
    <t>5340.3 INCIDENT HANDLING</t>
  </si>
  <si>
    <t>DHCS</t>
  </si>
  <si>
    <t>5340.4 INCIDENT REPORTING</t>
  </si>
  <si>
    <t>DIR</t>
  </si>
  <si>
    <t>5345 VULNERABILITY AND THREAT MANAGEMENT</t>
  </si>
  <si>
    <t>DMHC</t>
  </si>
  <si>
    <t>5350 OPERATIONAL SECURITY</t>
  </si>
  <si>
    <t>DMV</t>
  </si>
  <si>
    <t>5350.1 ENCRYPTION</t>
  </si>
  <si>
    <t>DOC</t>
  </si>
  <si>
    <t>5355 ENDPOINT DEFENSE</t>
  </si>
  <si>
    <t>DOF</t>
  </si>
  <si>
    <t>5355.1 MALICIOUS CODE PROTECTION</t>
  </si>
  <si>
    <t>DOJ</t>
  </si>
  <si>
    <t>5355.2 SECURITY ALERTS, ADVISORIES, AND DIRECTIVES</t>
  </si>
  <si>
    <t>DOR</t>
  </si>
  <si>
    <t>5360 IDENTITY AND ACCESS MANAGEMENT</t>
  </si>
  <si>
    <t>DOT / CALTRANS</t>
  </si>
  <si>
    <t>5360.1 REMOTE ACCESS</t>
  </si>
  <si>
    <t>DRE</t>
  </si>
  <si>
    <t>5360.2 WIRELESS ACCESS</t>
  </si>
  <si>
    <t>DSH</t>
  </si>
  <si>
    <t>5365 PHYSICAL SECURITY</t>
  </si>
  <si>
    <t>DTSC</t>
  </si>
  <si>
    <t>5365.1 ACCESS CONTROL FOR OUTPUT DEVICES</t>
  </si>
  <si>
    <t xml:space="preserve">DWR </t>
  </si>
  <si>
    <t>5365.2 MEDIA PROTECTION</t>
  </si>
  <si>
    <t>EAAP</t>
  </si>
  <si>
    <t>5365.3 MEDIA DISPOSAL</t>
  </si>
  <si>
    <t xml:space="preserve">      SIMM</t>
  </si>
  <si>
    <t>EMSA</t>
  </si>
  <si>
    <t>5300-A State Org Defined Parameters</t>
  </si>
  <si>
    <t>ENERGY</t>
  </si>
  <si>
    <t>5305-A Information Security Program Management Standard</t>
  </si>
  <si>
    <t>ETP</t>
  </si>
  <si>
    <t>5310-A Privacy Statement and Notices Standard</t>
  </si>
  <si>
    <t>Fi$Cal</t>
  </si>
  <si>
    <t>5310-B Privacy Individual Access Standard</t>
  </si>
  <si>
    <t>First 5</t>
  </si>
  <si>
    <t xml:space="preserve">5310-C Privacy Threshold Assessment and Privacy Impact Assessments </t>
  </si>
  <si>
    <t>6100 
(6110)</t>
  </si>
  <si>
    <t>FPPC</t>
  </si>
  <si>
    <t>5315-A Email Threat Protections Standard</t>
  </si>
  <si>
    <t>FTB</t>
  </si>
  <si>
    <t xml:space="preserve">5315-B Cloud Security Standard </t>
  </si>
  <si>
    <t>GO-Biz</t>
  </si>
  <si>
    <t xml:space="preserve">5320-A Phishing Exercise Standard </t>
  </si>
  <si>
    <t>GOV</t>
  </si>
  <si>
    <t>5325-A Technology Recovery Plan Instructions</t>
  </si>
  <si>
    <t>HBEX</t>
  </si>
  <si>
    <t xml:space="preserve">5325-B Technology Recovery Program Certification </t>
  </si>
  <si>
    <t>HCD</t>
  </si>
  <si>
    <t>5330-A Designation Letter</t>
  </si>
  <si>
    <t>LHC</t>
  </si>
  <si>
    <t>5330-B Risk Management and Privacy Program Compliance Certification</t>
  </si>
  <si>
    <t>LTG</t>
  </si>
  <si>
    <t>5330-E Host/Hosted Self-Certification</t>
  </si>
  <si>
    <t xml:space="preserve">7100-5915
</t>
  </si>
  <si>
    <t>5335-A Security and Event Notification and Response Standard</t>
  </si>
  <si>
    <t xml:space="preserve">7100-5935
</t>
  </si>
  <si>
    <t>MHSOAC</t>
  </si>
  <si>
    <t>5340-A Incident Reporting and Response Instructions</t>
  </si>
  <si>
    <t>NAHC</t>
  </si>
  <si>
    <t>5340-B Information Security Incident Report</t>
  </si>
  <si>
    <t>OAL</t>
  </si>
  <si>
    <t>5340-C Requirements to Respond to Incidents Involving a Breach of Personal Information</t>
  </si>
  <si>
    <t>OEHHA</t>
  </si>
  <si>
    <t>5345-A Vulnerability Standard</t>
  </si>
  <si>
    <t>OIG</t>
  </si>
  <si>
    <t>5355-A Endpoint Protection Standard</t>
  </si>
  <si>
    <t>OPA</t>
  </si>
  <si>
    <t>5360-A Telework and Remote Access Security Standard</t>
  </si>
  <si>
    <t>OPR</t>
  </si>
  <si>
    <t>5360-B Remote Access Agreement</t>
  </si>
  <si>
    <t>OSHPD</t>
  </si>
  <si>
    <t>OSI</t>
  </si>
  <si>
    <t>OSPD</t>
  </si>
  <si>
    <t>OTA</t>
  </si>
  <si>
    <t>OTS</t>
  </si>
  <si>
    <t>PARKS</t>
  </si>
  <si>
    <t>PERB</t>
  </si>
  <si>
    <t>POST</t>
  </si>
  <si>
    <t>RMC</t>
  </si>
  <si>
    <t>SCC</t>
  </si>
  <si>
    <t>SCDD</t>
  </si>
  <si>
    <t>SCIF</t>
  </si>
  <si>
    <t xml:space="preserve">8560
</t>
  </si>
  <si>
    <t>SCO</t>
  </si>
  <si>
    <t>SDRC</t>
  </si>
  <si>
    <t>SJRC</t>
  </si>
  <si>
    <t>SLC</t>
  </si>
  <si>
    <t>SMMC</t>
  </si>
  <si>
    <t>SNC</t>
  </si>
  <si>
    <t>SOS</t>
  </si>
  <si>
    <t>SPB</t>
  </si>
  <si>
    <t>SSC</t>
  </si>
  <si>
    <t>STO</t>
  </si>
  <si>
    <t>SWRCB</t>
  </si>
  <si>
    <t>TRPA</t>
  </si>
  <si>
    <t>WCB</t>
  </si>
  <si>
    <t>8950 / 8955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</si>
</sst>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_(&quot;$&quot;* #,##0.00_);_(&quot;$&quot;* \(#,##0.00\);_(&quot;$&quot;* &quot;-&quot;??_);_(@_)"/>
  </numFmts>
  <fonts count="29">
    <font>
      <sz val="11.0"/>
      <color theme="1"/>
      <name val="Calibri"/>
      <scheme val="minor"/>
    </font>
    <font>
      <b/>
      <sz val="22.0"/>
      <color rgb="FF2F5496"/>
      <name val="Calibri"/>
    </font>
    <font>
      <sz val="11.0"/>
      <color theme="1"/>
      <name val="Calibri"/>
    </font>
    <font>
      <b/>
      <sz val="14.0"/>
      <color theme="1"/>
      <name val="Calibri"/>
    </font>
    <font>
      <i/>
      <sz val="10.0"/>
      <color rgb="FF7B7B7B"/>
      <name val="Calibri"/>
    </font>
    <font>
      <b/>
      <sz val="11.0"/>
      <color rgb="FF000000"/>
      <name val="Calibri"/>
    </font>
    <font>
      <b/>
      <sz val="22.0"/>
      <color rgb="FF000000"/>
      <name val="Calibri"/>
    </font>
    <font>
      <b/>
      <sz val="22.0"/>
      <color theme="1"/>
      <name val="Calibri"/>
    </font>
    <font>
      <b/>
      <sz val="12.0"/>
      <color theme="1"/>
      <name val="Calibri"/>
    </font>
    <font>
      <b/>
      <sz val="16.0"/>
      <color rgb="FFFF0000"/>
      <name val="Calibri"/>
    </font>
    <font>
      <b/>
      <sz val="12.0"/>
      <color theme="0"/>
      <name val="Calibri"/>
    </font>
    <font>
      <sz val="12.0"/>
      <color theme="0"/>
      <name val="Calibri"/>
    </font>
    <font>
      <sz val="12.0"/>
      <color theme="1"/>
      <name val="Calibri"/>
    </font>
    <font>
      <b/>
      <sz val="11.0"/>
      <color theme="1"/>
      <name val="Calibri"/>
    </font>
    <font>
      <b/>
      <i/>
      <sz val="12.0"/>
      <color theme="1"/>
      <name val="Calibri"/>
    </font>
    <font>
      <b/>
      <sz val="11.0"/>
      <color theme="0"/>
      <name val="Calibri"/>
    </font>
    <font>
      <color theme="1"/>
      <name val="Calibri"/>
      <scheme val="minor"/>
    </font>
    <font>
      <sz val="14.0"/>
      <color theme="1"/>
      <name val="Calibri"/>
    </font>
    <font>
      <i/>
      <sz val="14.0"/>
      <color theme="1"/>
      <name val="Calibri"/>
    </font>
    <font>
      <b/>
      <sz val="14.0"/>
      <color rgb="FF000000"/>
      <name val="Calibri"/>
    </font>
    <font>
      <b/>
      <sz val="14.0"/>
      <color theme="0"/>
      <name val="Calibri"/>
    </font>
    <font>
      <sz val="11.0"/>
      <color theme="0"/>
      <name val="Calibri"/>
    </font>
    <font>
      <b/>
      <sz val="14.0"/>
      <color rgb="FFFF0000"/>
      <name val="Calibri"/>
    </font>
    <font>
      <b/>
      <sz val="12.0"/>
      <color rgb="FF222A35"/>
      <name val="Calibri"/>
    </font>
    <font>
      <u/>
      <sz val="12.0"/>
      <color theme="1"/>
      <name val="Calibri"/>
    </font>
    <font>
      <b/>
      <sz val="16.0"/>
      <color theme="1"/>
      <name val="Calibri"/>
    </font>
    <font>
      <sz val="10.0"/>
      <color theme="1"/>
      <name val="Arial"/>
    </font>
    <font>
      <b/>
      <sz val="10.0"/>
      <color theme="1"/>
      <name val="Arial"/>
    </font>
    <font>
      <sz val="12.0"/>
      <color theme="1"/>
      <name val="Arial"/>
    </font>
  </fonts>
  <fills count="12">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theme="1"/>
        <bgColor theme="1"/>
      </patternFill>
    </fill>
    <fill>
      <patternFill patternType="solid">
        <fgColor rgb="FFF2F2F2"/>
        <bgColor rgb="FFF2F2F2"/>
      </patternFill>
    </fill>
    <fill>
      <patternFill patternType="solid">
        <fgColor rgb="FFE1FFE1"/>
        <bgColor rgb="FFE1FFE1"/>
      </patternFill>
    </fill>
    <fill>
      <patternFill patternType="solid">
        <fgColor rgb="FF66FF66"/>
        <bgColor rgb="FF66FF66"/>
      </patternFill>
    </fill>
    <fill>
      <patternFill patternType="solid">
        <fgColor rgb="FFFFE598"/>
        <bgColor rgb="FFFFE598"/>
      </patternFill>
    </fill>
    <fill>
      <patternFill patternType="solid">
        <fgColor rgb="FFF5B5A1"/>
        <bgColor rgb="FFF5B5A1"/>
      </patternFill>
    </fill>
    <fill>
      <patternFill patternType="solid">
        <fgColor rgb="FFA5A5A5"/>
        <bgColor rgb="FFA5A5A5"/>
      </patternFill>
    </fill>
    <fill>
      <patternFill patternType="solid">
        <fgColor rgb="FFFF0000"/>
        <bgColor rgb="FFFF0000"/>
      </patternFill>
    </fill>
  </fills>
  <borders count="6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top/>
      <bottom style="medium">
        <color rgb="FF000000"/>
      </bottom>
    </border>
    <border>
      <left/>
      <right/>
      <top/>
      <bottom/>
    </border>
    <border>
      <left/>
      <right style="medium">
        <color rgb="FF000000"/>
      </right>
      <top/>
      <bottom/>
    </border>
    <border>
      <left style="medium">
        <color rgb="FF000000"/>
      </left>
    </border>
    <border>
      <left style="medium">
        <color rgb="FF000000"/>
      </left>
      <right style="medium">
        <color rgb="FF000000"/>
      </right>
      <top/>
      <bottom/>
    </border>
    <border>
      <left style="medium">
        <color rgb="FF000000"/>
      </left>
      <right style="medium">
        <color rgb="FF000000"/>
      </right>
    </border>
    <border>
      <left style="medium">
        <color rgb="FF000000"/>
      </left>
      <right/>
      <top style="medium">
        <color rgb="FF000000"/>
      </top>
      <bottom/>
    </border>
    <border>
      <left style="medium">
        <color rgb="FF000000"/>
      </left>
      <right style="medium">
        <color rgb="FF000000"/>
      </right>
      <top style="medium">
        <color rgb="FF000000"/>
      </top>
      <bottom style="medium">
        <color rgb="FF000000"/>
      </bottom>
    </border>
    <border>
      <left/>
      <right/>
      <top style="medium">
        <color rgb="FF000000"/>
      </top>
      <bottom/>
    </border>
    <border>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medium">
        <color rgb="FF000000"/>
      </left>
      <right/>
      <top/>
      <bottom style="medium">
        <color rgb="FF000000"/>
      </bottom>
    </border>
    <border>
      <left/>
      <right style="medium">
        <color rgb="FF000000"/>
      </right>
      <top/>
      <bottom style="medium">
        <color rgb="FF000000"/>
      </bottom>
    </border>
    <border>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top/>
      <bottom/>
    </border>
    <border>
      <left/>
      <right style="thin">
        <color rgb="FF000000"/>
      </right>
      <top/>
      <bottom/>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thin">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medium">
        <color rgb="FF000000"/>
      </top>
      <bottom style="double">
        <color rgb="FF000000"/>
      </bottom>
    </border>
    <border>
      <left style="thin">
        <color rgb="FF000000"/>
      </left>
      <right style="thin">
        <color rgb="FF000000"/>
      </right>
      <top style="medium">
        <color rgb="FF000000"/>
      </top>
      <bottom style="double">
        <color rgb="FF000000"/>
      </bottom>
    </border>
    <border>
      <left style="thin">
        <color rgb="FF000000"/>
      </left>
      <top style="medium">
        <color rgb="FF000000"/>
      </top>
      <bottom style="double">
        <color rgb="FF000000"/>
      </bottom>
    </border>
    <border>
      <left style="thin">
        <color rgb="FF000000"/>
      </left>
      <right style="medium">
        <color rgb="FF000000"/>
      </right>
      <top style="medium">
        <color rgb="FF000000"/>
      </top>
      <bottom style="double">
        <color rgb="FF000000"/>
      </bottom>
    </border>
    <border>
      <left style="medium">
        <color rgb="FF000000"/>
      </left>
      <right style="thin">
        <color rgb="FF000000"/>
      </right>
      <bottom style="thin">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4" fillId="0" fontId="3" numFmtId="0" xfId="0" applyAlignment="1" applyBorder="1" applyFont="1">
      <alignment horizontal="left" vertical="center"/>
    </xf>
    <xf borderId="5" fillId="0" fontId="2" numFmtId="0" xfId="0" applyAlignment="1" applyBorder="1" applyFont="1">
      <alignment horizontal="left" vertical="center"/>
    </xf>
    <xf borderId="6" fillId="0" fontId="2" numFmtId="0" xfId="0" applyBorder="1" applyFont="1"/>
    <xf borderId="5" fillId="0" fontId="2" numFmtId="0" xfId="0" applyBorder="1" applyFont="1"/>
    <xf borderId="7" fillId="2" fontId="4" numFmtId="0" xfId="0" applyAlignment="1" applyBorder="1" applyFill="1" applyFont="1">
      <alignment horizontal="left" shrinkToFit="0" vertical="top" wrapText="1"/>
    </xf>
    <xf borderId="8" fillId="2" fontId="4" numFmtId="0" xfId="0" applyAlignment="1" applyBorder="1" applyFont="1">
      <alignment horizontal="left" shrinkToFit="0" vertical="top" wrapText="1"/>
    </xf>
    <xf borderId="8" fillId="2" fontId="2" numFmtId="0" xfId="0" applyBorder="1" applyFont="1"/>
    <xf borderId="9" fillId="2" fontId="2" numFmtId="0" xfId="0" applyBorder="1" applyFont="1"/>
    <xf borderId="10" fillId="2" fontId="2" numFmtId="0" xfId="0" applyBorder="1" applyFont="1"/>
    <xf borderId="11" fillId="2" fontId="2" numFmtId="0" xfId="0" applyBorder="1" applyFont="1"/>
    <xf borderId="12" fillId="0" fontId="1" numFmtId="0" xfId="0" applyAlignment="1" applyBorder="1" applyFont="1">
      <alignment horizontal="left"/>
    </xf>
    <xf borderId="0" fillId="0" fontId="5" numFmtId="0" xfId="0" applyFont="1"/>
    <xf borderId="13" fillId="3" fontId="6" numFmtId="0" xfId="0" applyBorder="1" applyFill="1" applyFont="1"/>
    <xf borderId="13" fillId="3" fontId="1" numFmtId="0" xfId="0" applyAlignment="1" applyBorder="1" applyFont="1">
      <alignment horizontal="center"/>
    </xf>
    <xf borderId="14" fillId="0" fontId="7" numFmtId="0" xfId="0" applyAlignment="1" applyBorder="1" applyFont="1">
      <alignment vertical="center"/>
    </xf>
    <xf borderId="15" fillId="3" fontId="8" numFmtId="14" xfId="0" applyAlignment="1" applyBorder="1" applyFont="1" applyNumberFormat="1">
      <alignment vertical="center"/>
    </xf>
    <xf borderId="16" fillId="2" fontId="5" numFmtId="0" xfId="0" applyBorder="1" applyFont="1"/>
    <xf borderId="4" fillId="0" fontId="9" numFmtId="0" xfId="0" applyAlignment="1" applyBorder="1" applyFont="1">
      <alignment horizontal="left" vertical="top"/>
    </xf>
    <xf borderId="6" fillId="0" fontId="3" numFmtId="0" xfId="0" applyAlignment="1" applyBorder="1" applyFont="1">
      <alignment horizontal="left" vertical="top"/>
    </xf>
    <xf borderId="6" fillId="0" fontId="5" numFmtId="0" xfId="0" applyAlignment="1" applyBorder="1" applyFont="1">
      <alignment horizontal="left"/>
    </xf>
    <xf borderId="5" fillId="0" fontId="5" numFmtId="0" xfId="0" applyAlignment="1" applyBorder="1" applyFont="1">
      <alignment horizontal="left"/>
    </xf>
    <xf borderId="0" fillId="0" fontId="3" numFmtId="0" xfId="0" applyAlignment="1" applyFont="1">
      <alignment vertical="center"/>
    </xf>
    <xf borderId="15" fillId="4" fontId="10" numFmtId="0" xfId="0" applyBorder="1" applyFill="1" applyFont="1"/>
    <xf borderId="17" fillId="4" fontId="11" numFmtId="0" xfId="0" applyBorder="1" applyFont="1"/>
    <xf borderId="18" fillId="4" fontId="11" numFmtId="0" xfId="0" applyBorder="1" applyFont="1"/>
    <xf borderId="19" fillId="4" fontId="10" numFmtId="0" xfId="0" applyBorder="1" applyFont="1"/>
    <xf borderId="20" fillId="4" fontId="11" numFmtId="0" xfId="0" applyBorder="1" applyFont="1"/>
    <xf borderId="21" fillId="4" fontId="11" numFmtId="0" xfId="0" applyBorder="1" applyFont="1"/>
    <xf borderId="22" fillId="0" fontId="12" numFmtId="0" xfId="0" applyBorder="1" applyFont="1"/>
    <xf borderId="23" fillId="5" fontId="12" numFmtId="0" xfId="0" applyAlignment="1" applyBorder="1" applyFill="1" applyFont="1">
      <alignment horizontal="center"/>
    </xf>
    <xf borderId="24" fillId="5" fontId="12" numFmtId="0" xfId="0" applyAlignment="1" applyBorder="1" applyFont="1">
      <alignment horizontal="center" shrinkToFit="0" wrapText="1"/>
    </xf>
    <xf borderId="25" fillId="5" fontId="12" numFmtId="0" xfId="0" applyAlignment="1" applyBorder="1" applyFont="1">
      <alignment shrinkToFit="0" wrapText="1"/>
    </xf>
    <xf borderId="26" fillId="5" fontId="12" numFmtId="0" xfId="0" applyAlignment="1" applyBorder="1" applyFont="1">
      <alignment shrinkToFit="0" wrapText="1"/>
    </xf>
    <xf borderId="27" fillId="5" fontId="12" numFmtId="0" xfId="0" applyAlignment="1" applyBorder="1" applyFont="1">
      <alignment shrinkToFit="0" wrapText="1"/>
    </xf>
    <xf borderId="12" fillId="0" fontId="12" numFmtId="0" xfId="0" applyBorder="1" applyFont="1"/>
    <xf borderId="28" fillId="0" fontId="12" numFmtId="0" xfId="0" applyAlignment="1" applyBorder="1" applyFont="1">
      <alignment horizontal="center"/>
    </xf>
    <xf borderId="29" fillId="0" fontId="12" numFmtId="0" xfId="0" applyAlignment="1" applyBorder="1" applyFont="1">
      <alignment horizontal="center"/>
    </xf>
    <xf borderId="30" fillId="0" fontId="12" numFmtId="0" xfId="0" applyAlignment="1" applyBorder="1" applyFont="1">
      <alignment horizontal="center"/>
    </xf>
    <xf borderId="31" fillId="0" fontId="12" numFmtId="1" xfId="0" applyBorder="1" applyFont="1" applyNumberFormat="1"/>
    <xf borderId="32" fillId="0" fontId="12" numFmtId="1" xfId="0" applyBorder="1" applyFont="1" applyNumberFormat="1"/>
    <xf borderId="32" fillId="3" fontId="12" numFmtId="0" xfId="0" applyBorder="1" applyFont="1"/>
    <xf borderId="33" fillId="3" fontId="12" numFmtId="0" xfId="0" applyBorder="1" applyFont="1"/>
    <xf borderId="0" fillId="0" fontId="12" numFmtId="0" xfId="0" applyFont="1"/>
    <xf borderId="34" fillId="5" fontId="12" numFmtId="0" xfId="0" applyBorder="1" applyFont="1"/>
    <xf borderId="26" fillId="5" fontId="12" numFmtId="0" xfId="0" applyAlignment="1" applyBorder="1" applyFont="1">
      <alignment horizontal="center"/>
    </xf>
    <xf borderId="35" fillId="5" fontId="12" numFmtId="0" xfId="0" applyAlignment="1" applyBorder="1" applyFont="1">
      <alignment horizontal="center"/>
    </xf>
    <xf borderId="26" fillId="0" fontId="12" numFmtId="0" xfId="0" applyAlignment="1" applyBorder="1" applyFont="1">
      <alignment horizontal="center"/>
    </xf>
    <xf borderId="36" fillId="0" fontId="12" numFmtId="0" xfId="0" applyAlignment="1" applyBorder="1" applyFont="1">
      <alignment horizontal="center"/>
    </xf>
    <xf borderId="0" fillId="0" fontId="13" numFmtId="0" xfId="0" applyFont="1"/>
    <xf borderId="37" fillId="5" fontId="14" numFmtId="0" xfId="0" applyAlignment="1" applyBorder="1" applyFont="1">
      <alignment horizontal="right"/>
    </xf>
    <xf borderId="9" fillId="5" fontId="12" numFmtId="0" xfId="0" applyAlignment="1" applyBorder="1" applyFont="1">
      <alignment horizontal="center"/>
    </xf>
    <xf borderId="38" fillId="5" fontId="12" numFmtId="0" xfId="0" applyAlignment="1" applyBorder="1" applyFont="1">
      <alignment horizontal="center"/>
    </xf>
    <xf borderId="7" fillId="4" fontId="15" numFmtId="0" xfId="0" applyBorder="1" applyFont="1"/>
    <xf borderId="8" fillId="4" fontId="15" numFmtId="0" xfId="0" applyAlignment="1" applyBorder="1" applyFont="1">
      <alignment horizontal="center"/>
    </xf>
    <xf borderId="39" fillId="4" fontId="15" numFmtId="0" xfId="0" applyAlignment="1" applyBorder="1" applyFont="1">
      <alignment horizontal="center"/>
    </xf>
    <xf borderId="40" fillId="4" fontId="15" numFmtId="0" xfId="0" applyAlignment="1" applyBorder="1" applyFont="1">
      <alignment horizontal="center"/>
    </xf>
    <xf borderId="41" fillId="4" fontId="15" numFmtId="0" xfId="0" applyBorder="1" applyFont="1"/>
    <xf borderId="42" fillId="5" fontId="2" numFmtId="0" xfId="0" applyBorder="1" applyFont="1"/>
    <xf borderId="10" fillId="5" fontId="2" numFmtId="0" xfId="0" applyBorder="1" applyFont="1"/>
    <xf borderId="43" fillId="5" fontId="2" numFmtId="0" xfId="0" applyBorder="1" applyFont="1"/>
    <xf borderId="44" fillId="0" fontId="2" numFmtId="0" xfId="0" applyBorder="1" applyFont="1"/>
    <xf borderId="0" fillId="0" fontId="16" numFmtId="0" xfId="0" applyFont="1"/>
    <xf borderId="45" fillId="0" fontId="2" numFmtId="0" xfId="0" applyBorder="1" applyFont="1"/>
    <xf borderId="29" fillId="0" fontId="2" numFmtId="0" xfId="0" applyBorder="1" applyFont="1"/>
    <xf borderId="46" fillId="0" fontId="2" numFmtId="0" xfId="0" applyBorder="1" applyFont="1"/>
    <xf borderId="47" fillId="0" fontId="2" numFmtId="0" xfId="0" applyBorder="1" applyFont="1"/>
    <xf borderId="7" fillId="4" fontId="11" numFmtId="0" xfId="0" applyAlignment="1" applyBorder="1" applyFont="1">
      <alignment horizontal="center"/>
    </xf>
    <xf borderId="8" fillId="4" fontId="11" numFmtId="0" xfId="0" applyAlignment="1" applyBorder="1" applyFont="1">
      <alignment horizontal="center"/>
    </xf>
    <xf borderId="48" fillId="4" fontId="11" numFmtId="0" xfId="0" applyAlignment="1" applyBorder="1" applyFont="1">
      <alignment horizontal="center"/>
    </xf>
    <xf borderId="0" fillId="0" fontId="11" numFmtId="0" xfId="0" applyFont="1"/>
    <xf borderId="0" fillId="0" fontId="3" numFmtId="0" xfId="0" applyFont="1"/>
    <xf borderId="0" fillId="0" fontId="17" numFmtId="0" xfId="0" applyFont="1"/>
    <xf borderId="0" fillId="0" fontId="8" numFmtId="0" xfId="0" applyFont="1"/>
    <xf borderId="28" fillId="0" fontId="12" numFmtId="0" xfId="0" applyBorder="1" applyFont="1"/>
    <xf borderId="29" fillId="0" fontId="12" numFmtId="0" xfId="0" applyBorder="1" applyFont="1"/>
    <xf borderId="26" fillId="5" fontId="12" numFmtId="0" xfId="0" applyBorder="1" applyFont="1"/>
    <xf borderId="35" fillId="5" fontId="12" numFmtId="0" xfId="0" applyBorder="1" applyFont="1"/>
    <xf borderId="10" fillId="3" fontId="17" numFmtId="0" xfId="0" applyBorder="1" applyFont="1"/>
    <xf borderId="10" fillId="3" fontId="2" numFmtId="0" xfId="0" applyBorder="1" applyFont="1"/>
    <xf borderId="26" fillId="0" fontId="12" numFmtId="0" xfId="0" applyBorder="1" applyFont="1"/>
    <xf borderId="36" fillId="0" fontId="12" numFmtId="0" xfId="0" applyBorder="1" applyFont="1"/>
    <xf borderId="10" fillId="3" fontId="18" numFmtId="0" xfId="0" applyBorder="1" applyFont="1"/>
    <xf borderId="16" fillId="0" fontId="19" numFmtId="0" xfId="0" applyAlignment="1" applyBorder="1" applyFont="1">
      <alignment horizontal="center" shrinkToFit="0" wrapText="1"/>
    </xf>
    <xf borderId="49" fillId="0" fontId="19" numFmtId="0" xfId="0" applyAlignment="1" applyBorder="1" applyFont="1">
      <alignment horizontal="center" shrinkToFit="0" wrapText="1"/>
    </xf>
    <xf borderId="50" fillId="0" fontId="19" numFmtId="0" xfId="0" applyAlignment="1" applyBorder="1" applyFont="1">
      <alignment horizontal="center" shrinkToFit="0" wrapText="1"/>
    </xf>
    <xf borderId="51" fillId="0" fontId="19" numFmtId="0" xfId="0" applyAlignment="1" applyBorder="1" applyFont="1">
      <alignment horizontal="center" shrinkToFit="0" wrapText="1"/>
    </xf>
    <xf borderId="52" fillId="0" fontId="19" numFmtId="0" xfId="0" applyAlignment="1" applyBorder="1" applyFont="1">
      <alignment horizontal="center" shrinkToFit="0" wrapText="1"/>
    </xf>
    <xf borderId="48" fillId="0" fontId="19" numFmtId="0" xfId="0" applyAlignment="1" applyBorder="1" applyFont="1">
      <alignment horizontal="center" shrinkToFit="0" wrapText="1"/>
    </xf>
    <xf borderId="0" fillId="0" fontId="20" numFmtId="0" xfId="0" applyAlignment="1" applyFont="1">
      <alignment horizontal="center" shrinkToFit="0" wrapText="1"/>
    </xf>
    <xf borderId="53" fillId="0" fontId="17" numFmtId="0" xfId="0" applyAlignment="1" applyBorder="1" applyFont="1">
      <alignment horizontal="center" shrinkToFit="0" wrapText="1"/>
    </xf>
    <xf borderId="47" fillId="0" fontId="2" numFmtId="0" xfId="0" applyAlignment="1" applyBorder="1" applyFont="1">
      <alignment shrinkToFit="0" wrapText="1"/>
    </xf>
    <xf borderId="28" fillId="0" fontId="2" numFmtId="0" xfId="0" applyAlignment="1" applyBorder="1" applyFont="1">
      <alignment shrinkToFit="0" wrapText="1"/>
    </xf>
    <xf borderId="28" fillId="0" fontId="2" numFmtId="164" xfId="0" applyAlignment="1" applyBorder="1" applyFont="1" applyNumberFormat="1">
      <alignment shrinkToFit="0" wrapText="1"/>
    </xf>
    <xf borderId="26" fillId="0" fontId="2" numFmtId="1" xfId="0" applyAlignment="1" applyBorder="1" applyFont="1" applyNumberFormat="1">
      <alignment shrinkToFit="0" wrapText="1"/>
    </xf>
    <xf borderId="28" fillId="0" fontId="2" numFmtId="165" xfId="0" applyBorder="1" applyFont="1" applyNumberFormat="1"/>
    <xf borderId="28" fillId="0" fontId="2" numFmtId="0" xfId="0" applyBorder="1" applyFont="1"/>
    <xf borderId="30" fillId="0" fontId="2" numFmtId="0" xfId="0" applyBorder="1" applyFont="1"/>
    <xf borderId="0" fillId="0" fontId="21" numFmtId="1" xfId="0" applyAlignment="1" applyFont="1" applyNumberFormat="1">
      <alignment shrinkToFit="0" wrapText="1"/>
    </xf>
    <xf borderId="54" fillId="0" fontId="17" numFmtId="0" xfId="0" applyAlignment="1" applyBorder="1" applyFont="1">
      <alignment horizontal="center" shrinkToFit="0" wrapText="1"/>
    </xf>
    <xf borderId="55" fillId="0" fontId="2" numFmtId="0" xfId="0" applyAlignment="1" applyBorder="1" applyFont="1">
      <alignment shrinkToFit="0" wrapText="1"/>
    </xf>
    <xf borderId="26" fillId="0" fontId="2" numFmtId="0" xfId="0" applyAlignment="1" applyBorder="1" applyFont="1">
      <alignment shrinkToFit="0" wrapText="1"/>
    </xf>
    <xf borderId="26" fillId="0" fontId="2" numFmtId="164" xfId="0" applyAlignment="1" applyBorder="1" applyFont="1" applyNumberFormat="1">
      <alignment shrinkToFit="0" wrapText="1"/>
    </xf>
    <xf borderId="26" fillId="0" fontId="2" numFmtId="165" xfId="0" applyBorder="1" applyFont="1" applyNumberFormat="1"/>
    <xf borderId="26" fillId="0" fontId="2" numFmtId="0" xfId="0" applyBorder="1" applyFont="1"/>
    <xf borderId="27" fillId="0" fontId="2" numFmtId="0" xfId="0" applyBorder="1" applyFont="1"/>
    <xf borderId="54" fillId="0" fontId="17" numFmtId="0" xfId="0" applyAlignment="1" applyBorder="1" applyFont="1">
      <alignment horizontal="center"/>
    </xf>
    <xf borderId="56" fillId="0" fontId="17" numFmtId="0" xfId="0" applyAlignment="1" applyBorder="1" applyFont="1">
      <alignment horizontal="center"/>
    </xf>
    <xf borderId="57" fillId="0" fontId="2" numFmtId="0" xfId="0" applyAlignment="1" applyBorder="1" applyFont="1">
      <alignment shrinkToFit="0" wrapText="1"/>
    </xf>
    <xf borderId="58" fillId="0" fontId="2" numFmtId="0" xfId="0" applyAlignment="1" applyBorder="1" applyFont="1">
      <alignment shrinkToFit="0" wrapText="1"/>
    </xf>
    <xf borderId="58" fillId="0" fontId="2" numFmtId="0" xfId="0" applyBorder="1" applyFont="1"/>
    <xf borderId="58" fillId="0" fontId="2" numFmtId="164" xfId="0" applyAlignment="1" applyBorder="1" applyFont="1" applyNumberFormat="1">
      <alignment shrinkToFit="0" wrapText="1"/>
    </xf>
    <xf borderId="58" fillId="0" fontId="2" numFmtId="165" xfId="0" applyBorder="1" applyFont="1" applyNumberFormat="1"/>
    <xf borderId="59" fillId="0" fontId="2" numFmtId="0" xfId="0" applyBorder="1" applyFont="1"/>
    <xf borderId="4" fillId="0" fontId="3" numFmtId="0" xfId="0" applyAlignment="1" applyBorder="1" applyFont="1">
      <alignment vertical="center"/>
    </xf>
    <xf borderId="6" fillId="0" fontId="3" numFmtId="0" xfId="0" applyAlignment="1" applyBorder="1" applyFont="1">
      <alignment vertical="center"/>
    </xf>
    <xf borderId="6" fillId="0" fontId="3" numFmtId="1" xfId="0" applyAlignment="1" applyBorder="1" applyFont="1" applyNumberFormat="1">
      <alignment vertical="center"/>
    </xf>
    <xf borderId="0" fillId="0" fontId="20" numFmtId="1" xfId="0" applyAlignment="1" applyFont="1" applyNumberFormat="1">
      <alignment vertical="center"/>
    </xf>
    <xf borderId="0" fillId="0" fontId="21" numFmtId="0" xfId="0" applyFont="1"/>
    <xf borderId="60" fillId="0" fontId="19" numFmtId="0" xfId="0" applyAlignment="1" applyBorder="1" applyFont="1">
      <alignment horizontal="center" shrinkToFit="0" wrapText="1"/>
    </xf>
    <xf borderId="61" fillId="0" fontId="19" numFmtId="0" xfId="0" applyAlignment="1" applyBorder="1" applyFont="1">
      <alignment horizontal="center" shrinkToFit="0" wrapText="1"/>
    </xf>
    <xf borderId="62" fillId="0" fontId="19" numFmtId="0" xfId="0" applyAlignment="1" applyBorder="1" applyFont="1">
      <alignment horizontal="center" shrinkToFit="0" wrapText="1"/>
    </xf>
    <xf borderId="63" fillId="0" fontId="19" numFmtId="0" xfId="0" applyAlignment="1" applyBorder="1" applyFont="1">
      <alignment horizontal="center" shrinkToFit="0" wrapText="1"/>
    </xf>
    <xf borderId="0" fillId="0" fontId="22" numFmtId="0" xfId="0" applyAlignment="1" applyFont="1">
      <alignment horizontal="center" shrinkToFit="0" wrapText="1"/>
    </xf>
    <xf borderId="64" fillId="0" fontId="23" numFmtId="0" xfId="0" applyAlignment="1" applyBorder="1" applyFont="1">
      <alignment horizontal="center"/>
    </xf>
    <xf borderId="28" fillId="0" fontId="23" numFmtId="0" xfId="0" applyAlignment="1" applyBorder="1" applyFont="1">
      <alignment shrinkToFit="0" wrapText="1"/>
    </xf>
    <xf borderId="28" fillId="0" fontId="23" numFmtId="0" xfId="0" applyBorder="1" applyFont="1"/>
    <xf borderId="28" fillId="0" fontId="23" numFmtId="164" xfId="0" applyBorder="1" applyFont="1" applyNumberFormat="1"/>
    <xf borderId="28" fillId="0" fontId="23" numFmtId="165" xfId="0" applyBorder="1" applyFont="1" applyNumberFormat="1"/>
    <xf borderId="28" fillId="0" fontId="23" numFmtId="165" xfId="0" applyAlignment="1" applyBorder="1" applyFont="1" applyNumberFormat="1">
      <alignment shrinkToFit="0" wrapText="1"/>
    </xf>
    <xf borderId="16" fillId="0" fontId="8" numFmtId="0" xfId="0" applyAlignment="1" applyBorder="1" applyFont="1">
      <alignment horizontal="left" vertical="center"/>
    </xf>
    <xf borderId="5" fillId="0" fontId="12" numFmtId="0" xfId="0" applyAlignment="1" applyBorder="1" applyFont="1">
      <alignment horizontal="left" shrinkToFit="0" vertical="center" wrapText="1"/>
    </xf>
    <xf borderId="16" fillId="0" fontId="8" numFmtId="0" xfId="0" applyAlignment="1" applyBorder="1" applyFont="1">
      <alignment horizontal="left" shrinkToFit="0" vertical="center" wrapText="1"/>
    </xf>
    <xf borderId="16" fillId="0" fontId="12" numFmtId="0" xfId="0" applyAlignment="1" applyBorder="1" applyFont="1">
      <alignment horizontal="left" shrinkToFit="0" vertical="center" wrapText="1"/>
    </xf>
    <xf borderId="0" fillId="0" fontId="23" numFmtId="0" xfId="0" applyAlignment="1" applyFont="1">
      <alignment shrinkToFit="0" wrapText="1"/>
    </xf>
    <xf borderId="0" fillId="0" fontId="23" numFmtId="0" xfId="0" applyFont="1"/>
    <xf borderId="0" fillId="0" fontId="23" numFmtId="164" xfId="0" applyFont="1" applyNumberFormat="1"/>
    <xf borderId="0" fillId="0" fontId="23" numFmtId="165" xfId="0" applyFont="1" applyNumberFormat="1"/>
    <xf borderId="0" fillId="0" fontId="19" numFmtId="0" xfId="0" applyAlignment="1" applyFont="1">
      <alignment horizontal="center" shrinkToFit="0" wrapText="1"/>
    </xf>
    <xf borderId="65" fillId="0" fontId="8" numFmtId="0" xfId="0" applyAlignment="1" applyBorder="1" applyFont="1">
      <alignment horizontal="left" shrinkToFit="0" vertical="center" wrapText="1"/>
    </xf>
    <xf borderId="16" fillId="0" fontId="24" numFmtId="0" xfId="0" applyAlignment="1" applyBorder="1" applyFont="1">
      <alignment horizontal="left" shrinkToFit="0" vertical="center" wrapText="1"/>
    </xf>
    <xf borderId="0" fillId="0" fontId="23" numFmtId="165" xfId="0" applyAlignment="1" applyFont="1" applyNumberFormat="1">
      <alignment shrinkToFit="0" wrapText="1"/>
    </xf>
    <xf borderId="14" fillId="0" fontId="12" numFmtId="0" xfId="0" applyAlignment="1" applyBorder="1" applyFont="1">
      <alignment horizontal="left" shrinkToFit="0" vertical="center" wrapText="1"/>
    </xf>
    <xf borderId="65" fillId="0" fontId="12" numFmtId="0" xfId="0" applyAlignment="1" applyBorder="1" applyFont="1">
      <alignment horizontal="left" shrinkToFit="0" vertical="center" wrapText="1"/>
    </xf>
    <xf borderId="3" fillId="0" fontId="12" numFmtId="0" xfId="0" applyAlignment="1" applyBorder="1" applyFont="1">
      <alignment horizontal="left" shrinkToFit="0" vertical="center" wrapText="1"/>
    </xf>
    <xf borderId="1" fillId="0" fontId="3" numFmtId="0" xfId="0" applyAlignment="1" applyBorder="1" applyFont="1">
      <alignment horizontal="left" shrinkToFit="0" vertical="center" wrapText="1"/>
    </xf>
    <xf borderId="3" fillId="0" fontId="17" numFmtId="0" xfId="0" applyAlignment="1" applyBorder="1" applyFont="1">
      <alignment horizontal="left" shrinkToFit="0" vertical="center" wrapText="1"/>
    </xf>
    <xf borderId="4" fillId="0" fontId="25" numFmtId="0" xfId="0" applyAlignment="1" applyBorder="1" applyFont="1">
      <alignment vertical="center"/>
    </xf>
    <xf borderId="5" fillId="0" fontId="25" numFmtId="0" xfId="0" applyAlignment="1" applyBorder="1" applyFont="1">
      <alignment vertical="center"/>
    </xf>
    <xf borderId="12" fillId="0" fontId="3" numFmtId="0" xfId="0" applyAlignment="1" applyBorder="1" applyFont="1">
      <alignment horizontal="left" vertical="center"/>
    </xf>
    <xf borderId="66" fillId="0" fontId="17" numFmtId="0" xfId="0" applyAlignment="1" applyBorder="1" applyFont="1">
      <alignment horizontal="left" shrinkToFit="0" vertical="center" wrapText="1"/>
    </xf>
    <xf borderId="16" fillId="0" fontId="17" numFmtId="0" xfId="0" applyAlignment="1" applyBorder="1" applyFont="1">
      <alignment horizontal="left" shrinkToFit="0" vertical="center" wrapText="1"/>
    </xf>
    <xf borderId="67" fillId="0" fontId="3" numFmtId="0" xfId="0" applyAlignment="1" applyBorder="1" applyFont="1">
      <alignment horizontal="left" vertical="center"/>
    </xf>
    <xf borderId="4" fillId="0" fontId="3" numFmtId="49" xfId="0" applyAlignment="1" applyBorder="1" applyFont="1" applyNumberFormat="1">
      <alignment vertical="center"/>
    </xf>
    <xf borderId="5" fillId="0" fontId="3" numFmtId="49" xfId="0" applyAlignment="1" applyBorder="1" applyFont="1" applyNumberFormat="1">
      <alignment vertical="center"/>
    </xf>
    <xf borderId="2" fillId="0" fontId="17" numFmtId="0" xfId="0" applyBorder="1" applyFont="1"/>
    <xf borderId="0" fillId="0" fontId="2" numFmtId="0" xfId="0" applyAlignment="1" applyFont="1">
      <alignment shrinkToFit="0" wrapText="1"/>
    </xf>
    <xf borderId="0" fillId="0" fontId="26" numFmtId="0" xfId="0" applyAlignment="1" applyFont="1">
      <alignment horizontal="left" readingOrder="1" shrinkToFit="0" vertical="top" wrapText="1"/>
    </xf>
    <xf borderId="0" fillId="0" fontId="2" numFmtId="0" xfId="0" applyAlignment="1" applyFont="1">
      <alignment horizontal="left" readingOrder="1" shrinkToFit="0" vertical="top" wrapText="1"/>
    </xf>
    <xf borderId="0" fillId="0" fontId="13" numFmtId="0" xfId="0" applyAlignment="1" applyFont="1">
      <alignment horizontal="center" shrinkToFit="0" wrapText="1"/>
    </xf>
    <xf borderId="26" fillId="6" fontId="13" numFmtId="0" xfId="0" applyAlignment="1" applyBorder="1" applyFill="1" applyFont="1">
      <alignment horizontal="center" vertical="center"/>
    </xf>
    <xf borderId="26" fillId="7" fontId="13" numFmtId="0" xfId="0" applyAlignment="1" applyBorder="1" applyFill="1" applyFont="1">
      <alignment horizontal="center" vertical="center"/>
    </xf>
    <xf borderId="26" fillId="3" fontId="13" numFmtId="0" xfId="0" applyAlignment="1" applyBorder="1" applyFont="1">
      <alignment horizontal="center" vertical="center"/>
    </xf>
    <xf borderId="26" fillId="8" fontId="13" numFmtId="0" xfId="0" applyAlignment="1" applyBorder="1" applyFill="1" applyFont="1">
      <alignment horizontal="center" vertical="center"/>
    </xf>
    <xf borderId="26" fillId="9" fontId="13" numFmtId="0" xfId="0" applyAlignment="1" applyBorder="1" applyFill="1" applyFont="1">
      <alignment horizontal="center" vertical="center"/>
    </xf>
    <xf borderId="0" fillId="0" fontId="26" numFmtId="0" xfId="0" applyFont="1"/>
    <xf borderId="0" fillId="0" fontId="26" numFmtId="0" xfId="0" applyAlignment="1" applyFont="1">
      <alignment vertical="center"/>
    </xf>
    <xf borderId="16" fillId="10" fontId="27" numFmtId="1" xfId="0" applyAlignment="1" applyBorder="1" applyFill="1" applyFont="1" applyNumberFormat="1">
      <alignment horizontal="center" shrinkToFit="0" vertical="top" wrapText="1"/>
    </xf>
    <xf borderId="16" fillId="10" fontId="27" numFmtId="0" xfId="0" applyAlignment="1" applyBorder="1" applyFont="1">
      <alignment horizontal="center" shrinkToFit="0" vertical="top" wrapText="1"/>
    </xf>
    <xf borderId="16" fillId="0" fontId="27" numFmtId="1" xfId="0" applyAlignment="1" applyBorder="1" applyFont="1" applyNumberFormat="1">
      <alignment horizontal="center" shrinkToFit="0" vertical="top" wrapText="1"/>
    </xf>
    <xf borderId="16" fillId="0" fontId="27" numFmtId="165" xfId="0" applyAlignment="1" applyBorder="1" applyFont="1" applyNumberFormat="1">
      <alignment horizontal="center" shrinkToFit="0" vertical="top" wrapText="1"/>
    </xf>
    <xf borderId="0" fillId="0" fontId="28" numFmtId="0" xfId="0" applyAlignment="1" applyFont="1">
      <alignment vertical="center"/>
    </xf>
    <xf borderId="0" fillId="0" fontId="2" numFmtId="14" xfId="0" applyFont="1" applyNumberFormat="1"/>
    <xf borderId="0" fillId="0" fontId="2" numFmtId="1" xfId="0" applyFont="1" applyNumberFormat="1"/>
    <xf borderId="16" fillId="11" fontId="27" numFmtId="1" xfId="0" applyAlignment="1" applyBorder="1" applyFill="1" applyFont="1" applyNumberFormat="1">
      <alignment horizontal="center" shrinkToFit="0" vertical="top" wrapText="1"/>
    </xf>
    <xf borderId="0" fillId="0" fontId="27" numFmtId="0" xfId="0" applyFont="1"/>
    <xf borderId="16" fillId="3" fontId="27" numFmtId="1" xfId="0" applyAlignment="1" applyBorder="1" applyFont="1" applyNumberForma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71"/>
    <col customWidth="1" min="2" max="7" width="13.0"/>
    <col customWidth="1" min="8" max="8" width="13.29"/>
    <col customWidth="1" min="9" max="13" width="13.0"/>
    <col customWidth="1" min="14" max="14" width="11.86"/>
    <col customWidth="1" min="15" max="26" width="8.71"/>
  </cols>
  <sheetData>
    <row r="1" ht="14.25" customHeight="1">
      <c r="A1" s="1" t="s">
        <v>0</v>
      </c>
      <c r="B1" s="2"/>
      <c r="C1" s="2"/>
      <c r="D1" s="2"/>
      <c r="E1" s="3"/>
      <c r="F1" s="2"/>
      <c r="I1" s="4" t="s">
        <v>1</v>
      </c>
      <c r="J1" s="5"/>
      <c r="K1" s="6"/>
      <c r="L1" s="6"/>
      <c r="M1" s="7"/>
      <c r="N1" s="7"/>
    </row>
    <row r="2" ht="14.25" customHeight="1">
      <c r="A2" s="8"/>
      <c r="B2" s="9"/>
      <c r="C2" s="9"/>
      <c r="D2" s="9"/>
      <c r="E2" s="9"/>
      <c r="F2" s="10"/>
      <c r="G2" s="10"/>
      <c r="H2" s="10"/>
      <c r="I2" s="11"/>
      <c r="J2" s="11"/>
      <c r="K2" s="12"/>
      <c r="L2" s="13"/>
    </row>
    <row r="3" ht="14.25" customHeight="1">
      <c r="A3" s="14" t="s">
        <v>2</v>
      </c>
      <c r="B3" s="15"/>
      <c r="C3" s="16"/>
      <c r="D3" s="14" t="s">
        <v>3</v>
      </c>
      <c r="E3" s="14"/>
      <c r="F3" s="16"/>
      <c r="G3" s="14" t="s">
        <v>4</v>
      </c>
      <c r="H3" s="14"/>
      <c r="I3" s="17"/>
      <c r="J3" s="18" t="s">
        <v>5</v>
      </c>
      <c r="K3" s="19"/>
      <c r="L3" s="20"/>
      <c r="M3" s="15"/>
      <c r="N3" s="15"/>
    </row>
    <row r="4" ht="14.25" customHeight="1">
      <c r="A4" s="21" t="s">
        <v>6</v>
      </c>
      <c r="B4" s="22"/>
      <c r="C4" s="22"/>
      <c r="D4" s="22"/>
      <c r="E4" s="22"/>
      <c r="F4" s="22"/>
      <c r="G4" s="22"/>
      <c r="H4" s="22"/>
      <c r="I4" s="22"/>
      <c r="J4" s="23"/>
      <c r="K4" s="23"/>
      <c r="L4" s="24"/>
      <c r="M4" s="15"/>
      <c r="N4" s="15"/>
    </row>
    <row r="5" ht="14.25" customHeight="1">
      <c r="C5" s="25"/>
      <c r="D5" s="25"/>
      <c r="E5" s="25"/>
      <c r="F5" s="25"/>
      <c r="G5" s="25"/>
      <c r="H5" s="25"/>
      <c r="I5" s="25"/>
    </row>
    <row r="6" ht="14.25" customHeight="1">
      <c r="A6" s="26" t="s">
        <v>7</v>
      </c>
      <c r="B6" s="27"/>
      <c r="C6" s="27"/>
      <c r="D6" s="28"/>
      <c r="E6" s="28"/>
      <c r="G6" s="29" t="s">
        <v>8</v>
      </c>
      <c r="H6" s="30"/>
      <c r="I6" s="30"/>
      <c r="J6" s="31"/>
    </row>
    <row r="7" ht="45.75" customHeight="1">
      <c r="A7" s="32"/>
      <c r="B7" s="33" t="s">
        <v>9</v>
      </c>
      <c r="C7" s="33" t="s">
        <v>10</v>
      </c>
      <c r="D7" s="33" t="s">
        <v>11</v>
      </c>
      <c r="E7" s="34" t="s">
        <v>12</v>
      </c>
      <c r="G7" s="35" t="s">
        <v>13</v>
      </c>
      <c r="H7" s="36" t="s">
        <v>14</v>
      </c>
      <c r="I7" s="36" t="s">
        <v>15</v>
      </c>
      <c r="J7" s="37" t="s">
        <v>16</v>
      </c>
    </row>
    <row r="8" ht="14.25" customHeight="1">
      <c r="A8" s="38" t="s">
        <v>17</v>
      </c>
      <c r="B8" s="39">
        <f>COUNTIFS('POAM Page 2'!U2:U371,"=In Progress", 'POAM Page 2'!M2:M371,"=Very Low" )</f>
        <v>0</v>
      </c>
      <c r="C8" s="39">
        <f>COUNTIFS('POAM Page 2'!U2:U371,"=Completed", 'POAM Page 2'!M2:M371,"=Very Low" )</f>
        <v>0</v>
      </c>
      <c r="D8" s="40">
        <f>COUNTIFS('POAM Page 2'!U2:U371,"=On Hold", 'POAM Page 2'!M2:M371,"=Very Low" )</f>
        <v>0</v>
      </c>
      <c r="E8" s="41">
        <f t="shared" ref="E8:E12" si="1">B8+D8</f>
        <v>0</v>
      </c>
      <c r="G8" s="42" t="str">
        <f>'Source (Will be hidden)'!A23</f>
        <v>0</v>
      </c>
      <c r="H8" s="43" t="str">
        <f>'Source (Will be hidden)'!A28</f>
        <v>0</v>
      </c>
      <c r="I8" s="44"/>
      <c r="J8" s="45"/>
      <c r="K8" s="46"/>
    </row>
    <row r="9" ht="14.25" customHeight="1">
      <c r="A9" s="47" t="s">
        <v>18</v>
      </c>
      <c r="B9" s="48">
        <f>COUNTIFS('POAM Page 2'!U2:U371,"=In Progress", 'POAM Page 2'!M2:M371,"=Low" )</f>
        <v>0</v>
      </c>
      <c r="C9" s="48">
        <f>COUNTIFS('POAM Page 2'!U2:U371,"=Completed", 'POAM Page 2'!M2:M371,"=Low" )</f>
        <v>0</v>
      </c>
      <c r="D9" s="49">
        <f>COUNTIFS('POAM Page 2'!U2:U371,"=On Hold", 'POAM Page 2'!M2:M371,"=Low" )</f>
        <v>0</v>
      </c>
      <c r="E9" s="41">
        <f t="shared" si="1"/>
        <v>0</v>
      </c>
      <c r="F9" s="46"/>
      <c r="G9" s="46"/>
      <c r="H9" s="46"/>
      <c r="I9" s="46"/>
      <c r="K9" s="46"/>
    </row>
    <row r="10" ht="14.25" customHeight="1">
      <c r="A10" s="38" t="s">
        <v>19</v>
      </c>
      <c r="B10" s="50">
        <f>COUNTIFS('POAM Page 2'!U2:U371,"=In Progress", 'POAM Page 2'!M2:M371,"=Moderate" )</f>
        <v>0</v>
      </c>
      <c r="C10" s="50">
        <f>COUNTIFS('POAM Page 2'!U2:U371,"=Completed", 'POAM Page 2'!M2:M371,"=Moderate" )</f>
        <v>0</v>
      </c>
      <c r="D10" s="51">
        <f>COUNTIFS('POAM Page 2'!U2:U371,"=On Hold", 'POAM Page 2'!M2:M371,"=Moderate" )</f>
        <v>0</v>
      </c>
      <c r="E10" s="41">
        <f t="shared" si="1"/>
        <v>0</v>
      </c>
      <c r="F10" s="46"/>
      <c r="G10" s="46"/>
      <c r="H10" s="46"/>
      <c r="I10" s="46"/>
      <c r="K10" s="46"/>
    </row>
    <row r="11" ht="14.25" customHeight="1">
      <c r="A11" s="47" t="s">
        <v>20</v>
      </c>
      <c r="B11" s="48">
        <f>COUNTIFS('POAM Page 2'!U2:U371,"=In Progress", 'POAM Page 2'!M2:M371,"=High" )</f>
        <v>0</v>
      </c>
      <c r="C11" s="48">
        <f>COUNTIFS('POAM Page 2'!U2:U371,"=Completed", 'POAM Page 2'!M2:M371,"=High" )</f>
        <v>0</v>
      </c>
      <c r="D11" s="49">
        <f>COUNTIFS('POAM Page 2'!U2:U371,"=On Hold", 'POAM Page 2'!M2:M371,"=High" )</f>
        <v>0</v>
      </c>
      <c r="E11" s="41">
        <f t="shared" si="1"/>
        <v>0</v>
      </c>
      <c r="F11" s="46"/>
      <c r="G11" s="46"/>
      <c r="H11" s="46"/>
      <c r="I11" s="46"/>
      <c r="K11" s="46"/>
      <c r="N11" s="52"/>
    </row>
    <row r="12" ht="14.25" customHeight="1">
      <c r="A12" s="38" t="s">
        <v>21</v>
      </c>
      <c r="B12" s="50">
        <f>COUNTIFS('POAM Page 2'!U2:U371,"=In Progress", 'POAM Page 2'!M2:M371,"=Very High" )</f>
        <v>0</v>
      </c>
      <c r="C12" s="50">
        <f>COUNTIFS('POAM Page 2'!U2:U371,"=Completed", 'POAM Page 2'!M2:M371,"=Very High" )</f>
        <v>0</v>
      </c>
      <c r="D12" s="51">
        <f>COUNTIFS('POAM Page 2'!U2:U371,"=On Hold", 'POAM Page 2'!M2:M371,"=Very High" )</f>
        <v>0</v>
      </c>
      <c r="E12" s="41">
        <f t="shared" si="1"/>
        <v>0</v>
      </c>
      <c r="F12" s="46"/>
      <c r="G12" s="46"/>
      <c r="H12" s="46"/>
      <c r="I12" s="46"/>
      <c r="K12" s="46"/>
    </row>
    <row r="13" ht="14.25" customHeight="1">
      <c r="A13" s="53" t="s">
        <v>22</v>
      </c>
      <c r="B13" s="54">
        <f t="shared" ref="B13:E13" si="2">SUM(B8:B12)</f>
        <v>0</v>
      </c>
      <c r="C13" s="54">
        <f t="shared" si="2"/>
        <v>0</v>
      </c>
      <c r="D13" s="54">
        <f t="shared" si="2"/>
        <v>0</v>
      </c>
      <c r="E13" s="55">
        <f t="shared" si="2"/>
        <v>0</v>
      </c>
      <c r="F13" s="46"/>
      <c r="G13" s="46"/>
      <c r="H13" s="46"/>
      <c r="I13" s="46"/>
      <c r="K13" s="46"/>
    </row>
    <row r="14" ht="14.25" customHeight="1">
      <c r="A14" s="46"/>
      <c r="B14" s="46"/>
      <c r="C14" s="46"/>
      <c r="D14" s="46"/>
      <c r="E14" s="46"/>
      <c r="F14" s="46"/>
      <c r="G14" s="46"/>
      <c r="H14" s="46"/>
      <c r="I14" s="46"/>
    </row>
    <row r="15" ht="14.25" customHeight="1">
      <c r="A15" s="52">
        <v>2020.0</v>
      </c>
      <c r="B15" s="56"/>
      <c r="C15" s="57" t="s">
        <v>23</v>
      </c>
      <c r="D15" s="58"/>
      <c r="E15" s="59"/>
      <c r="F15" s="57" t="s">
        <v>24</v>
      </c>
      <c r="G15" s="58"/>
      <c r="H15" s="59"/>
      <c r="I15" s="57" t="s">
        <v>25</v>
      </c>
      <c r="J15" s="58"/>
      <c r="K15" s="59"/>
      <c r="L15" s="57" t="s">
        <v>26</v>
      </c>
      <c r="M15" s="60"/>
    </row>
    <row r="16" ht="14.25" customHeight="1">
      <c r="B16" s="61" t="s">
        <v>27</v>
      </c>
      <c r="C16" s="62" t="s">
        <v>28</v>
      </c>
      <c r="D16" s="63" t="s">
        <v>29</v>
      </c>
      <c r="E16" s="64" t="s">
        <v>30</v>
      </c>
      <c r="F16" s="65" t="s">
        <v>31</v>
      </c>
      <c r="G16" s="66" t="s">
        <v>32</v>
      </c>
      <c r="H16" s="61" t="s">
        <v>33</v>
      </c>
      <c r="I16" s="62" t="s">
        <v>34</v>
      </c>
      <c r="J16" s="63" t="s">
        <v>35</v>
      </c>
      <c r="K16" s="64" t="s">
        <v>36</v>
      </c>
      <c r="L16" s="65" t="s">
        <v>37</v>
      </c>
      <c r="M16" s="66" t="s">
        <v>38</v>
      </c>
    </row>
    <row r="17" ht="14.25" customHeight="1">
      <c r="A17" s="65" t="s">
        <v>39</v>
      </c>
      <c r="B17" s="64">
        <f>COUNTIFS('POAM Page 2'!N2:N371,"&gt;=11/1/2020", 'POAM Page 2'!N2:N371,"&lt;=11/30/2020 23:59:59" )</f>
        <v>0</v>
      </c>
      <c r="C17" s="65">
        <f>COUNTIFS('POAM Page 2'!N2:N371,"&gt;=12/1/2020", 'POAM Page 2'!N2:N371,"&lt;=12/31/2020 23:59:59")</f>
        <v>0</v>
      </c>
      <c r="D17" s="66">
        <f>COUNTIFS('POAM Page 2'!N2:N371,"&gt;=1/1/2020", 'POAM Page 2'!N2:N371,"&lt;=1/31/2020 23:59:59" )</f>
        <v>0</v>
      </c>
      <c r="E17" s="64">
        <f>COUNTIFS('POAM Page 2'!N2:N371,"&gt;=2/1/2020", 'POAM Page 2'!N2:N371,"&lt;=2/29/2020 23:59:59" )</f>
        <v>0</v>
      </c>
      <c r="F17" s="65">
        <f>COUNTIFS('POAM Page 2'!N2:N371,"&gt;=3/1/2020", 'POAM Page 2'!N2:N371,"&lt;=3/31/2020 23:59:59" )</f>
        <v>0</v>
      </c>
      <c r="G17" s="66">
        <f>COUNTIFS('POAM Page 2'!N2:N371,"&gt;=4/1/2020", 'POAM Page 2'!N2:N371,"&lt;=4/30/2020 23:59:59" )</f>
        <v>0</v>
      </c>
      <c r="H17" s="64">
        <f>COUNTIFS('POAM Page 2'!N2:N371,"&gt;=5/1/2020", 'POAM Page 2'!N2:N371,"&lt;=5/31/2020 23:59:59" )</f>
        <v>0</v>
      </c>
      <c r="I17" s="65">
        <f>COUNTIFS('POAM Page 2'!N2:N371,"&gt;=6/1/2020", 'POAM Page 2'!N2:N371,"&lt;=6/30/2020 23:59:59" )</f>
        <v>0</v>
      </c>
      <c r="J17" s="66">
        <f>COUNTIFS('POAM Page 2'!N2:N371,"&gt;=7/1/2020", 'POAM Page 2'!N2:N371,"&lt;=7/31/2020 23:59:59" )</f>
        <v>0</v>
      </c>
      <c r="K17" s="64">
        <f>COUNTIFS('POAM Page 2'!N2:N371,"&gt;=8/1/2020", 'POAM Page 2'!N2:N371,"&lt;=8/31/2020 23:59:59" )</f>
        <v>0</v>
      </c>
      <c r="L17" s="65">
        <f>COUNTIFS('POAM Page 2'!N2:N371,"&gt;=9/1/2020", 'POAM Page 2'!N2:N371,"&lt;=9/30/2020 23:59:59" )</f>
        <v>0</v>
      </c>
      <c r="M17" s="66">
        <f>COUNTIFS('POAM Page 2'!N2:N371,"&gt;=10/1/2020", 'POAM Page 2'!N2:N371,"&lt;=10/31/2020 23:59:59" )</f>
        <v>0</v>
      </c>
      <c r="N17" s="52"/>
    </row>
    <row r="18" ht="14.25" customHeight="1">
      <c r="A18" s="65" t="s">
        <v>40</v>
      </c>
      <c r="B18" s="64">
        <f>COUNTIFS('POAM Page 2'!Q2:Q371,"&gt;=11/1/2020", 'POAM Page 2'!Q2:Q371,"&lt;=11/30/2020 23:59:59" )</f>
        <v>0</v>
      </c>
      <c r="C18" s="65">
        <f>COUNTIFS('POAM Page 2'!Q2:Q371,"&gt;=12/1/2020", 'POAM Page 2'!Q2:Q371,"&lt;=12/31/2020 23:59:59")</f>
        <v>0</v>
      </c>
      <c r="D18" s="66">
        <f>COUNTIFS('POAM Page 2'!Q2:Q371,"&gt;=1/1/2020", 'POAM Page 2'!Q2:Q371,"&lt;=1/31/2020 23:59:59" )</f>
        <v>0</v>
      </c>
      <c r="E18" s="64">
        <f>COUNTIFS('POAM Page 2'!Q2:Q371,"&gt;=2/1/2020", 'POAM Page 2'!Q2:Q371,"&lt;=2/29/2020 23:59:59" )</f>
        <v>0</v>
      </c>
      <c r="F18" s="65">
        <f>COUNTIFS('POAM Page 2'!Q2:Q371,"&gt;=3/1/2020", 'POAM Page 2'!Q2:Q371,"&lt;=3/31/2020 23:59:59" )</f>
        <v>0</v>
      </c>
      <c r="G18" s="66">
        <f>COUNTIFS('POAM Page 2'!Q2:Q371,"&gt;=4/1/2020", 'POAM Page 2'!Q2:Q371,"&lt;=4/30/2020 23:59:59" )</f>
        <v>0</v>
      </c>
      <c r="H18" s="64">
        <f>COUNTIFS('POAM Page 2'!Q2:Q371,"&gt;=5/1/2020", 'POAM Page 2'!Q2:Q371,"&lt;=5/31/2020 23:59:59" )</f>
        <v>0</v>
      </c>
      <c r="I18" s="65">
        <f>COUNTIFS('POAM Page 2'!Q2:Q371,"&gt;=6/1/2020", 'POAM Page 2'!Q2:Q371,"&lt;=6/30/2020 23:59:59" )</f>
        <v>0</v>
      </c>
      <c r="J18" s="66">
        <f>COUNTIFS('POAM Page 2'!Q2:Q371,"&gt;=7/1/2020", 'POAM Page 2'!Q2:Q371,"&lt;=7/31/2020 23:59:59" )</f>
        <v>0</v>
      </c>
      <c r="K18" s="64">
        <f>COUNTIFS('POAM Page 2'!Q2:Q371,"&gt;=8/1/2020", 'POAM Page 2'!Q2:Q371,"&lt;=8/31/2020 23:59:59" )</f>
        <v>0</v>
      </c>
      <c r="L18" s="65">
        <f>COUNTIFS('POAM Page 2'!Q2:Q371,"&gt;=9/1/2020", 'POAM Page 2'!Q2:Q371,"&lt;=9/30/2020 23:59:59" )</f>
        <v>0</v>
      </c>
      <c r="M18" s="66">
        <f>COUNTIFS('POAM Page 2'!Q2:Q371,"&gt;=10/1/2020", 'POAM Page 2'!Q2:Q371,"&lt;=10/31/2020 23:59:59" )</f>
        <v>0</v>
      </c>
    </row>
    <row r="19" ht="14.25" customHeight="1">
      <c r="A19" s="65" t="s">
        <v>41</v>
      </c>
      <c r="B19" s="67">
        <f>COUNTIFS('POAM Page 2'!N2:N371,"&gt;=11/1/2020", 'POAM Page 2'!N2:N371,"&lt;=11/30/2020 23:59:59", 'POAM Page 2'!U2:U371,"=On Hold" )</f>
        <v>0</v>
      </c>
      <c r="C19" s="68">
        <f>COUNTIFS('POAM Page 2'!N2:N371,"&gt;=12/1/2020", 'POAM Page 2'!N2:N371,"&lt;=12/31/2020 23:59:59", 'POAM Page 2'!U2:U371,"=ON HOLD" )</f>
        <v>0</v>
      </c>
      <c r="D19" s="69">
        <f>COUNTIFS('POAM Page 2'!N2:N371,"&gt;=1/1/2020", 'POAM Page 2'!N2:N371,"&lt;=1/31/2020 23:59:59", 'POAM Page 2'!U2:U371,"=ON HOLD" )</f>
        <v>0</v>
      </c>
      <c r="E19" s="67">
        <f>COUNTIFS('POAM Page 2'!N2:N371,"&gt;=2/1/2020", 'POAM Page 2'!N2:N371,"&lt;=2/29/2020 23:59:59", 'POAM Page 2'!U2:U371,"=ON HOLD" )</f>
        <v>0</v>
      </c>
      <c r="F19" s="68">
        <f>COUNTIFS('POAM Page 2'!N2:N371,"&gt;=3/1/2020", 'POAM Page 2'!N2:N371,"&lt;=3/31/2020 23:59:59", 'POAM Page 2'!U2:U371,"=ON HOLD" )</f>
        <v>0</v>
      </c>
      <c r="G19" s="69">
        <f>COUNTIFS('POAM Page 2'!N2:N371,"&gt;=4/1/2020", 'POAM Page 2'!N2:N371,"&lt;=4/30/2020 23:59:59", 'POAM Page 2'!U2:U371,"=ON HOLD" )</f>
        <v>0</v>
      </c>
      <c r="H19" s="67">
        <f>COUNTIFS('POAM Page 2'!N2:N371,"&gt;=5/1/2020", 'POAM Page 2'!N2:N371,"&lt;=5/31/2020 23:59:59", 'POAM Page 2'!U2:U371,"=ON HOLD" )</f>
        <v>0</v>
      </c>
      <c r="I19" s="68">
        <f>COUNTIFS('POAM Page 2'!N2:N371,"&gt;=6/1/2020", 'POAM Page 2'!N2:N371,"&lt;=6/30/2020 23:59:59", 'POAM Page 2'!U2:U371,"=ON HOLD" )</f>
        <v>0</v>
      </c>
      <c r="J19" s="69">
        <f>COUNTIFS('POAM Page 2'!N2:N371,"&gt;=7/1/2020", 'POAM Page 2'!N2:N371,"&lt;=7/31/2021 23:59:59", 'POAM Page 2'!U2:U371,"=ON HOLD" )</f>
        <v>0</v>
      </c>
      <c r="K19" s="67">
        <f>COUNTIFS('POAM Page 2'!N2:N371,"&gt;=8/1/2020", 'POAM Page 2'!N2:N371,"&lt;=8/31/2020 23:59:59", 'POAM Page 2'!U2:U371,"=ON HOLD" )</f>
        <v>0</v>
      </c>
      <c r="L19" s="68">
        <f>COUNTIFS('POAM Page 2'!N2:N371,"&gt;=9/1/2020", 'POAM Page 2'!N2:N371,"&lt;=9/30/2020 23:59:59", 'POAM Page 2'!U2:U371,"=ON HOLD" )</f>
        <v>0</v>
      </c>
      <c r="M19" s="69">
        <f>COUNTIFS('POAM Page 2'!N2:N371,"&gt;=10/1/2020", 'POAM Page 2'!N2:N371,"&lt;=10/31/2020 23:59:59", 'POAM Page 2'!U2:U371,"=ON HOLD" )</f>
        <v>0</v>
      </c>
    </row>
    <row r="20" ht="14.25" customHeight="1">
      <c r="A20" s="46"/>
      <c r="B20" s="46"/>
      <c r="C20" s="46"/>
      <c r="D20" s="46"/>
      <c r="E20" s="46"/>
      <c r="F20" s="46"/>
      <c r="G20" s="46"/>
      <c r="H20" s="46"/>
    </row>
    <row r="21" ht="14.25" customHeight="1">
      <c r="A21" s="52">
        <v>2021.0</v>
      </c>
      <c r="B21" s="56"/>
      <c r="C21" s="57" t="s">
        <v>23</v>
      </c>
      <c r="D21" s="58"/>
      <c r="E21" s="59"/>
      <c r="F21" s="57" t="s">
        <v>24</v>
      </c>
      <c r="G21" s="58"/>
      <c r="H21" s="59"/>
      <c r="I21" s="57" t="s">
        <v>25</v>
      </c>
      <c r="J21" s="58"/>
      <c r="K21" s="59"/>
      <c r="L21" s="57" t="s">
        <v>26</v>
      </c>
      <c r="M21" s="60"/>
    </row>
    <row r="22" ht="14.25" customHeight="1">
      <c r="B22" s="61" t="s">
        <v>27</v>
      </c>
      <c r="C22" s="62" t="s">
        <v>28</v>
      </c>
      <c r="D22" s="63" t="s">
        <v>29</v>
      </c>
      <c r="E22" s="64" t="s">
        <v>30</v>
      </c>
      <c r="F22" s="65" t="s">
        <v>31</v>
      </c>
      <c r="G22" s="66" t="s">
        <v>32</v>
      </c>
      <c r="H22" s="61" t="s">
        <v>33</v>
      </c>
      <c r="I22" s="62" t="s">
        <v>34</v>
      </c>
      <c r="J22" s="63" t="s">
        <v>35</v>
      </c>
      <c r="K22" s="64" t="s">
        <v>36</v>
      </c>
      <c r="L22" s="65" t="s">
        <v>37</v>
      </c>
      <c r="M22" s="66" t="s">
        <v>38</v>
      </c>
    </row>
    <row r="23" ht="14.25" customHeight="1">
      <c r="A23" s="65" t="s">
        <v>39</v>
      </c>
      <c r="B23" s="64">
        <f>COUNTIFS('POAM Page 2'!N2:N371,"&gt;=11/1/2020", 'POAM Page 2'!N2:N371,"&lt;=11/30/2020" )</f>
        <v>0</v>
      </c>
      <c r="C23" s="65">
        <f>COUNTIFS('POAM Page 2'!N2:N371,"&gt;=12/1/2021", 'POAM Page 2'!N2:N371,"&lt;=12/31/2021 23:59:59" )</f>
        <v>0</v>
      </c>
      <c r="D23" s="66">
        <f>COUNTIFS('POAM Page 2'!N2:N371,"&gt;=1/1/2021", 'POAM Page 2'!N2:N371,"&lt;=1/31/2021 23:59:59" )</f>
        <v>0</v>
      </c>
      <c r="E23" s="64">
        <f>COUNTIFS('POAM Page 2'!N2:N371,"&gt;=2/1/2021", 'POAM Page 2'!N2:N371,"&lt;=2/28/2021 23:59:59" )</f>
        <v>0</v>
      </c>
      <c r="F23" s="65">
        <f>COUNTIFS('POAM Page 2'!N2:N371,"&gt;=3/1/2021", 'POAM Page 2'!N2:N371,"&lt;=3/31/2021 23:59:59" )</f>
        <v>0</v>
      </c>
      <c r="G23" s="66">
        <f>COUNTIFS('POAM Page 2'!N2:N371,"&gt;=4/1/2021", 'POAM Page 2'!N2:N371,"&lt;=4/30/2021 23:59:59" )</f>
        <v>0</v>
      </c>
      <c r="H23" s="64">
        <f>COUNTIFS('POAM Page 2'!N2:N371,"&gt;=5/1/2021", 'POAM Page 2'!N2:N371,"&lt;=5/31/2021 23:59:59" )</f>
        <v>0</v>
      </c>
      <c r="I23" s="65">
        <f>COUNTIFS('POAM Page 2'!N2:N371,"&gt;=6/1/2021", 'POAM Page 2'!N2:N371,"&lt;=6/30/2021 23:59:59" )</f>
        <v>0</v>
      </c>
      <c r="J23" s="66">
        <f>COUNTIFS('POAM Page 2'!N2:N371,"&gt;=7/1/2021", 'POAM Page 2'!N2:N371,"&lt;=7/31/2021 23:59:59" )</f>
        <v>0</v>
      </c>
      <c r="K23" s="64">
        <f>COUNTIFS('POAM Page 2'!N2:N371,"&gt;=8/1/2021", 'POAM Page 2'!N2:N371,"&lt;=8/31/2021 23:59:59" )</f>
        <v>0</v>
      </c>
      <c r="L23" s="65">
        <f>COUNTIFS('POAM Page 2'!N2:N371,"&gt;=9/1/2021", 'POAM Page 2'!N2:N371,"&lt;=9/30/2021 23:59:59" )</f>
        <v>0</v>
      </c>
      <c r="M23" s="66">
        <f>COUNTIFS('POAM Page 2'!N2:N371,"&gt;=10/1/2021", 'POAM Page 2'!N2:N371,"&lt;=10/31/2021 23:59:59" )</f>
        <v>0</v>
      </c>
    </row>
    <row r="24" ht="14.25" customHeight="1">
      <c r="A24" s="65" t="s">
        <v>40</v>
      </c>
      <c r="B24" s="64">
        <f>COUNTIFS('POAM Page 2'!Q2:Q371,"&gt;=11/1/2021", 'POAM Page 2'!Q2:Q371,"&lt;=11/30/2021 23:59:59" )</f>
        <v>0</v>
      </c>
      <c r="C24" s="65">
        <f>COUNTIFS('POAM Page 2'!Q2:Q371,"&gt;=12/1/2021", 'POAM Page 2'!Q2:Q371,"&lt;=12/31/2021 23:59:59" )</f>
        <v>0</v>
      </c>
      <c r="D24" s="66">
        <f>COUNTIFS('POAM Page 2'!Q2:Q371,"&gt;=1/1/2021", 'POAM Page 2'!Q2:Q371,"&lt;=1/31/2021 23:59:59" )</f>
        <v>0</v>
      </c>
      <c r="E24" s="64">
        <f>COUNTIFS('POAM Page 2'!Q2:Q371,"&gt;=2/1/2021", 'POAM Page 2'!Q2:Q371,"&lt;=2/28/2021 23:59:59" )</f>
        <v>0</v>
      </c>
      <c r="F24" s="65">
        <f>COUNTIFS('POAM Page 2'!Q2:Q371,"&gt;=3/1/2021", 'POAM Page 2'!Q2:Q371,"&lt;=3/31/2021 23:59:59" )</f>
        <v>0</v>
      </c>
      <c r="G24" s="66">
        <f>COUNTIFS('POAM Page 2'!Q2:Q371,"&gt;=4/1/2021", 'POAM Page 2'!Q2:Q371,"&lt;=4/30/2021 23:59:59" )</f>
        <v>0</v>
      </c>
      <c r="H24" s="64">
        <f>COUNTIFS('POAM Page 2'!Q2:Q371,"&gt;=5/1/2021", 'POAM Page 2'!Q2:Q371,"&lt;=5/31/2021 23:59:59" )</f>
        <v>0</v>
      </c>
      <c r="I24" s="65">
        <f>COUNTIFS('POAM Page 2'!Q2:Q371,"&gt;=6/1/2021", 'POAM Page 2'!Q2:Q371,"&lt;=6/30/2021 23:59:59" )</f>
        <v>0</v>
      </c>
      <c r="J24" s="66">
        <f>COUNTIFS('POAM Page 2'!Q2:Q371,"&gt;=7/1/2021", 'POAM Page 2'!Q2:Q371,"&lt;=7/31/2021 23:59:59" )</f>
        <v>0</v>
      </c>
      <c r="K24" s="64">
        <f>COUNTIFS('POAM Page 2'!Q2:Q371,"&gt;=8/1/2021", 'POAM Page 2'!Q2:Q371,"&lt;=8/31/2021 23:59:59" )</f>
        <v>0</v>
      </c>
      <c r="L24" s="65">
        <f>COUNTIFS('POAM Page 2'!Q2:Q371,"&gt;=9/1/2021", 'POAM Page 2'!Q2:Q371,"&lt;=9/30/2021 23:59:59" )</f>
        <v>0</v>
      </c>
      <c r="M24" s="66">
        <f>COUNTIFS('POAM Page 2'!Q2:Q371,"&gt;=10/1/2021", 'POAM Page 2'!Q2:Q371,"&lt;=10/31/2021 23:59:59" )</f>
        <v>0</v>
      </c>
    </row>
    <row r="25" ht="14.25" customHeight="1">
      <c r="A25" s="65" t="s">
        <v>41</v>
      </c>
      <c r="B25" s="67">
        <f>COUNTIFS('POAM Page 2'!N2:N371,"&gt;=11/1/2021", 'POAM Page 2'!N2:N371,"&lt;=11/30/2021 23:59:59", 'POAM Page 2'!U2:U371,"=ON HOLD" )</f>
        <v>0</v>
      </c>
      <c r="C25" s="68">
        <f>COUNTIFS('POAM Page 2'!N2:N371,"&gt;=12/1/2021", 'POAM Page 2'!N2:N371,"&lt;=12/31/2021 23:59:59", 'POAM Page 2'!U2:U371,"=ON HOLD" )</f>
        <v>0</v>
      </c>
      <c r="D25" s="69">
        <f>COUNTIFS('POAM Page 2'!N2:N371,"&gt;=1/1/2021", 'POAM Page 2'!N2:N371,"&lt;=1/31/2021 23:59:59", 'POAM Page 2'!U2:U371,"=ON HOLD" )</f>
        <v>0</v>
      </c>
      <c r="E25" s="67">
        <f>COUNTIFS('POAM Page 2'!N2:N371,"&gt;=2/1/2021", 'POAM Page 2'!N2:N371,"&lt;=2/28/2021 23:59:59", 'POAM Page 2'!U2:U371,"=ON HOLD" )</f>
        <v>0</v>
      </c>
      <c r="F25" s="68">
        <f>COUNTIFS('POAM Page 2'!N2:N371,"&gt;=3/1/2021", 'POAM Page 2'!N2:N371,"&lt;=3/31/2021 23:59:59", 'POAM Page 2'!U2:U371,"=ON HOLD" )</f>
        <v>0</v>
      </c>
      <c r="G25" s="69">
        <f>COUNTIFS('POAM Page 2'!N2:N371,"&gt;=4/1/2021", 'POAM Page 2'!N2:N371,"&lt;=4/30/2021 23:59:59", 'POAM Page 2'!U2:U371,"=ON HOLD" )</f>
        <v>0</v>
      </c>
      <c r="H25" s="67">
        <f>COUNTIFS('POAM Page 2'!N2:N371,"&gt;=5/1/2021", 'POAM Page 2'!N2:N371,"&lt;=5/31/2021 23:59:59", 'POAM Page 2'!U2:U371,"=ON HOLD" )</f>
        <v>0</v>
      </c>
      <c r="I25" s="68">
        <f>COUNTIFS('POAM Page 2'!N2:N371,"&gt;=6/1/2021", 'POAM Page 2'!N2:N371,"&lt;=6/30/2021 23:59:59", 'POAM Page 2'!U2:U371,"=ON HOLD" )</f>
        <v>0</v>
      </c>
      <c r="J25" s="69">
        <f>COUNTIFS('POAM Page 2'!N2:N371,"&gt;=7/1/2021", 'POAM Page 2'!N2:N371,"&lt;=7/31/2021 23:59:59", 'POAM Page 2'!U2:U371,"=ON HOLD" )</f>
        <v>0</v>
      </c>
      <c r="K25" s="67">
        <f>COUNTIFS('POAM Page 2'!N2:N371,"&gt;=8/1/2021", 'POAM Page 2'!N2:N371,"&lt;=8/31/2021 23:59:59", 'POAM Page 2'!U2:U371,"=ON HOLD" )</f>
        <v>0</v>
      </c>
      <c r="L25" s="68">
        <f>COUNTIFS('POAM Page 2'!N2:N371,"&gt;=9/1/2021", 'POAM Page 2'!N2:N371,"&lt;=9/30/2021 23:59:59", 'POAM Page 2'!U2:U371,"=ON HOLD" )</f>
        <v>0</v>
      </c>
      <c r="M25" s="69">
        <f>COUNTIFS('POAM Page 2'!N2:N371,"&gt;=10/1/2021", 'POAM Page 2'!N2:N371,"&lt;=10/31/2021 23:59:59", 'POAM Page 2'!U2:U371,"=ON HOLD" )</f>
        <v>0</v>
      </c>
    </row>
    <row r="26" ht="14.25" customHeight="1">
      <c r="A26" s="46"/>
      <c r="B26" s="46"/>
      <c r="C26" s="46"/>
      <c r="D26" s="46"/>
      <c r="E26" s="46"/>
      <c r="F26" s="46"/>
      <c r="G26" s="46"/>
      <c r="H26" s="46"/>
      <c r="I26" s="46"/>
      <c r="N26" s="52"/>
    </row>
    <row r="27" ht="14.25" customHeight="1">
      <c r="A27" s="52">
        <v>2022.0</v>
      </c>
      <c r="B27" s="56"/>
      <c r="C27" s="57" t="s">
        <v>23</v>
      </c>
      <c r="D27" s="58"/>
      <c r="E27" s="59"/>
      <c r="F27" s="57" t="s">
        <v>24</v>
      </c>
      <c r="G27" s="58"/>
      <c r="H27" s="59"/>
      <c r="I27" s="57" t="s">
        <v>25</v>
      </c>
      <c r="J27" s="58"/>
      <c r="K27" s="59"/>
      <c r="L27" s="57" t="s">
        <v>26</v>
      </c>
      <c r="M27" s="60"/>
    </row>
    <row r="28" ht="14.25" customHeight="1">
      <c r="B28" s="61" t="s">
        <v>27</v>
      </c>
      <c r="C28" s="62" t="s">
        <v>28</v>
      </c>
      <c r="D28" s="63" t="s">
        <v>29</v>
      </c>
      <c r="E28" s="64" t="s">
        <v>30</v>
      </c>
      <c r="F28" s="65" t="s">
        <v>31</v>
      </c>
      <c r="G28" s="66" t="s">
        <v>32</v>
      </c>
      <c r="H28" s="61" t="s">
        <v>33</v>
      </c>
      <c r="I28" s="62" t="s">
        <v>34</v>
      </c>
      <c r="J28" s="63" t="s">
        <v>35</v>
      </c>
      <c r="K28" s="64" t="s">
        <v>36</v>
      </c>
      <c r="L28" s="65" t="s">
        <v>37</v>
      </c>
      <c r="M28" s="66" t="s">
        <v>38</v>
      </c>
    </row>
    <row r="29" ht="14.25" customHeight="1">
      <c r="A29" s="65" t="s">
        <v>39</v>
      </c>
      <c r="B29" s="64">
        <f>COUNTIFS('POAM Page 2'!N2:N371,"&gt;=11/1/2022", 'POAM Page 2'!N2:N371,"&lt;=11/30/2022 23:59:59" )</f>
        <v>0</v>
      </c>
      <c r="C29" s="65">
        <f>COUNTIFS('POAM Page 2'!N2:N371,"&gt;=12/1/2022", 'POAM Page 2'!N2:N371,"&lt;=12/31/2022 23:59:59" )</f>
        <v>0</v>
      </c>
      <c r="D29" s="66">
        <f>COUNTIFS('POAM Page 2'!N2:N371,"&gt;=1/1/2022", 'POAM Page 2'!N2:N371,"&lt;=1/31/2022 23:59:59" )</f>
        <v>0</v>
      </c>
      <c r="E29" s="64">
        <f>COUNTIFS('POAM Page 2'!N2:N371,"&gt;=2/1/2022", 'POAM Page 2'!N2:N371,"&lt;=2/28/2022 23:59:59" )</f>
        <v>0</v>
      </c>
      <c r="F29" s="65">
        <f>COUNTIFS('POAM Page 2'!N2:N371,"&gt;=3/1/2022", 'POAM Page 2'!N2:N371,"&lt;=3/31/2022 23:59:59" )</f>
        <v>0</v>
      </c>
      <c r="G29" s="66">
        <f>COUNTIFS('POAM Page 2'!N2:N371,"&gt;=4/1/2022", 'POAM Page 2'!N2:N371,"&lt;=4/30/2022 23:59:59" )</f>
        <v>0</v>
      </c>
      <c r="H29" s="64">
        <f>COUNTIFS('POAM Page 2'!N2:N371,"&gt;=5/1/2022", 'POAM Page 2'!N2:N371,"&lt;=5/31/2022 23:59:59" )</f>
        <v>0</v>
      </c>
      <c r="I29" s="65">
        <f>COUNTIFS('POAM Page 2'!N2:N371,"&gt;=6/1/2022", 'POAM Page 2'!N2:N371,"&lt;=6/30/2022 23:59:59" )</f>
        <v>0</v>
      </c>
      <c r="J29" s="66">
        <f>COUNTIFS('POAM Page 2'!N2:N371,"&gt;=7/1/2022", 'POAM Page 2'!N2:N371,"&lt;=7/31/2022 23:59:59" )</f>
        <v>0</v>
      </c>
      <c r="K29" s="64">
        <f>COUNTIFS('POAM Page 2'!N2:N371,"&gt;=8/1/2022", 'POAM Page 2'!N2:N371,"&lt;=8/31/2022 23:59:59" )</f>
        <v>0</v>
      </c>
      <c r="L29" s="65">
        <f>COUNTIFS('POAM Page 2'!N2:N371,"&gt;=9/1/2022", 'POAM Page 2'!N2:N371,"&lt;=9/30/2022 23:59:59" )</f>
        <v>0</v>
      </c>
      <c r="M29" s="66">
        <f>COUNTIFS('POAM Page 2'!N2:N371,"&gt;=10/1/2022", 'POAM Page 2'!N2:N371,"&lt;=10/31/2022 23:59:59" )</f>
        <v>0</v>
      </c>
    </row>
    <row r="30" ht="14.25" customHeight="1">
      <c r="A30" s="65" t="s">
        <v>40</v>
      </c>
      <c r="B30" s="64">
        <f>COUNTIFS('POAM Page 2'!Q2:Q371,"&gt;=11/1/2022", 'POAM Page 2'!Q2:Q371,"&lt;=11/30/2022 23:59:59" )</f>
        <v>0</v>
      </c>
      <c r="C30" s="65">
        <f>COUNTIFS('POAM Page 2'!Q2:Q371,"&gt;=12/1/2022", 'POAM Page 2'!Q2:Q371,"&lt;=12/31/2022 23:59:59" )</f>
        <v>0</v>
      </c>
      <c r="D30" s="66">
        <f>COUNTIFS('POAM Page 2'!Q2:Q371,"&gt;=1/1/2022", 'POAM Page 2'!Q2:Q371,"&lt;=1/31/2022 23:59:59" )</f>
        <v>0</v>
      </c>
      <c r="E30" s="64">
        <f>COUNTIFS('POAM Page 2'!Q2:Q371,"&gt;=2/1/2022", 'POAM Page 2'!Q2:Q371,"&lt;=2/28/2022 23:59:59" )</f>
        <v>0</v>
      </c>
      <c r="F30" s="65">
        <f>COUNTIFS('POAM Page 2'!Q2:Q371,"&gt;=3/1/2022", 'POAM Page 2'!Q2:Q371,"&lt;=3/31/2022 23:59:59" )</f>
        <v>0</v>
      </c>
      <c r="G30" s="66">
        <f>COUNTIFS('POAM Page 2'!Q2:Q371,"&gt;=4/1/2022", 'POAM Page 2'!Q2:Q371,"&lt;=4/30/2022 23:59:59" )</f>
        <v>0</v>
      </c>
      <c r="H30" s="64">
        <f>COUNTIFS('POAM Page 2'!Q2:Q371,"&gt;=5/1/2022", 'POAM Page 2'!Q2:Q371,"&lt;=5/31/2022 23:59:59" )</f>
        <v>0</v>
      </c>
      <c r="I30" s="65">
        <f>COUNTIFS('POAM Page 2'!Q2:Q371,"&gt;=6/1/2022", 'POAM Page 2'!Q2:Q371,"&lt;=6/30/2022 23:59:59" )</f>
        <v>0</v>
      </c>
      <c r="J30" s="66">
        <f>COUNTIFS('POAM Page 2'!Q2:Q371,"&gt;=7/1/2022", 'POAM Page 2'!Q2:Q371,"&lt;=7/31/2022 23:59:59" )</f>
        <v>0</v>
      </c>
      <c r="K30" s="64">
        <f>COUNTIFS('POAM Page 2'!Q2:Q371,"&gt;=8/1/2022", 'POAM Page 2'!Q2:Q371,"&lt;=8/31/2022 23:59:59" )</f>
        <v>0</v>
      </c>
      <c r="L30" s="65">
        <f>COUNTIFS('POAM Page 2'!Q2:Q371,"&gt;=9/1/2022", 'POAM Page 2'!Q2:Q371,"&lt;=9/30/2022 23:59:59" )</f>
        <v>0</v>
      </c>
      <c r="M30" s="66">
        <f>COUNTIFS('POAM Page 2'!Q2:Q371,"&gt;=10/1/2022", 'POAM Page 2'!Q2:Q371,"&lt;=10/31/2022 23:59:59" )</f>
        <v>0</v>
      </c>
    </row>
    <row r="31" ht="14.25" customHeight="1">
      <c r="A31" s="65" t="s">
        <v>41</v>
      </c>
      <c r="B31" s="67">
        <f>COUNTIFS('POAM Page 2'!N2:N371,"&gt;=11/1/2022", 'POAM Page 2'!N2:N371,"&lt;=11/30/2022 23:59:59", 'POAM Page 2'!U2:U371,"=ON HOLD" )</f>
        <v>0</v>
      </c>
      <c r="C31" s="68">
        <f>COUNTIFS('POAM Page 2'!N2:N371,"&gt;=12/1/2022", 'POAM Page 2'!N2:N371,"&lt;=12/31/2022 23:59:59", 'POAM Page 2'!U2:U371,"=ON HOLD" )</f>
        <v>0</v>
      </c>
      <c r="D31" s="69">
        <f>COUNTIFS('POAM Page 2'!N2:N371,"&gt;=1/1/2022", 'POAM Page 2'!N2:N371,"&lt;=1/31/2022 23:59:59", 'POAM Page 2'!U2:U371,"=ON HOLD" )</f>
        <v>0</v>
      </c>
      <c r="E31" s="67">
        <f>COUNTIFS('POAM Page 2'!N2:N371,"&gt;=2/1/2022", 'POAM Page 2'!N2:N371,"&lt;=2/28/2022 23:59:59", 'POAM Page 2'!U2:U371,"=ON HOLD" )</f>
        <v>0</v>
      </c>
      <c r="F31" s="68">
        <f>COUNTIFS('POAM Page 2'!N2:N371,"&gt;=3/1/2022", 'POAM Page 2'!N2:N371,"&lt;=3/31/2022 23:59:59", 'POAM Page 2'!U2:U371,"=ON HOLD" )</f>
        <v>0</v>
      </c>
      <c r="G31" s="69">
        <f>COUNTIFS('POAM Page 2'!N2:N371,"&gt;=4/1/2022", 'POAM Page 2'!N2:N371,"&lt;=4/30/2022 23:59:59", 'POAM Page 2'!U2:U371,"=ON HOLD" )</f>
        <v>0</v>
      </c>
      <c r="H31" s="67">
        <f>COUNTIFS('POAM Page 2'!N2:N371,"&gt;=5/1/2022", 'POAM Page 2'!N2:N371,"&lt;=5/31/2022 23:59:59", 'POAM Page 2'!U2:U371,"=ON HOLD" )</f>
        <v>0</v>
      </c>
      <c r="I31" s="68">
        <f>COUNTIFS('POAM Page 2'!N2:N371,"&gt;=6/1/2022", 'POAM Page 2'!N2:N371,"&lt;=6/30/2022 23:59:59", 'POAM Page 2'!U2:U371,"=ON HOLD" )</f>
        <v>0</v>
      </c>
      <c r="J31" s="69">
        <f>COUNTIFS('POAM Page 2'!N2:N371,"&gt;=7/1/2022", 'POAM Page 2'!N2:N371,"&lt;=7/31/2022 23:59:59", 'POAM Page 2'!U2:U371,"=ON HOLD" )</f>
        <v>0</v>
      </c>
      <c r="K31" s="67">
        <f>COUNTIFS('POAM Page 2'!N2:N371,"&gt;=8/1/2022", 'POAM Page 2'!N2:N371,"&lt;=8/31/2022 23:59:59", 'POAM Page 2'!U2:U371,"=ON HOLD" )</f>
        <v>0</v>
      </c>
      <c r="L31" s="68">
        <f>COUNTIFS('POAM Page 2'!N2:N371,"&gt;=9/1/2022", 'POAM Page 2'!N2:N371,"&lt;=9/30/2022 23:59:59", 'POAM Page 2'!U2:U371,"=ON HOLD" )</f>
        <v>0</v>
      </c>
      <c r="M31" s="69">
        <f>COUNTIFS('POAM Page 2'!N2:N371,"&gt;=10/1/2022", 'POAM Page 2'!N2:N371,"&lt;=10/31/2022 23:59:59", 'POAM Page 2'!U2:U371,"=ON HOLD" )</f>
        <v>0</v>
      </c>
    </row>
    <row r="32" ht="14.25" customHeight="1">
      <c r="A32" s="46"/>
      <c r="B32" s="46"/>
      <c r="C32" s="46"/>
      <c r="D32" s="46"/>
      <c r="E32" s="46"/>
      <c r="F32" s="46"/>
      <c r="G32" s="46"/>
      <c r="H32" s="46"/>
      <c r="I32" s="46"/>
    </row>
    <row r="33" ht="14.25" customHeight="1">
      <c r="A33" s="52">
        <v>2023.0</v>
      </c>
      <c r="B33" s="56"/>
      <c r="C33" s="57" t="s">
        <v>23</v>
      </c>
      <c r="D33" s="58"/>
      <c r="E33" s="59"/>
      <c r="F33" s="57" t="s">
        <v>24</v>
      </c>
      <c r="G33" s="58"/>
      <c r="H33" s="59"/>
      <c r="I33" s="57" t="s">
        <v>25</v>
      </c>
      <c r="J33" s="58"/>
      <c r="K33" s="59"/>
      <c r="L33" s="57" t="s">
        <v>26</v>
      </c>
      <c r="M33" s="60"/>
    </row>
    <row r="34" ht="14.25" customHeight="1">
      <c r="B34" s="61" t="s">
        <v>27</v>
      </c>
      <c r="C34" s="62" t="s">
        <v>28</v>
      </c>
      <c r="D34" s="63" t="s">
        <v>29</v>
      </c>
      <c r="E34" s="64" t="s">
        <v>30</v>
      </c>
      <c r="F34" s="65" t="s">
        <v>31</v>
      </c>
      <c r="G34" s="66" t="s">
        <v>32</v>
      </c>
      <c r="H34" s="61" t="s">
        <v>33</v>
      </c>
      <c r="I34" s="62" t="s">
        <v>34</v>
      </c>
      <c r="J34" s="63" t="s">
        <v>35</v>
      </c>
      <c r="K34" s="64" t="s">
        <v>36</v>
      </c>
      <c r="L34" s="65" t="s">
        <v>37</v>
      </c>
      <c r="M34" s="66" t="s">
        <v>38</v>
      </c>
    </row>
    <row r="35" ht="14.25" customHeight="1">
      <c r="A35" s="65" t="s">
        <v>39</v>
      </c>
      <c r="B35" s="64">
        <f>COUNTIFS('POAM Page 2'!N2:N371,"&gt;=11/1/2023", 'POAM Page 2'!N2:N371,"&lt;=11/30/2023 23:59:59" )</f>
        <v>0</v>
      </c>
      <c r="C35" s="65">
        <f>COUNTIFS('POAM Page 2'!N2:N371,"&gt;=12/1/2023", 'POAM Page 2'!N2:N371,"&lt;=12/31/2023 23:59:59" )</f>
        <v>0</v>
      </c>
      <c r="D35" s="66">
        <f>COUNTIFS('POAM Page 2'!N2:N371,"&gt;=1/1/2023", 'POAM Page 2'!N2:N371,"&lt;=1/31/2023 23:59:59" )</f>
        <v>0</v>
      </c>
      <c r="E35" s="64">
        <f>COUNTIFS('POAM Page 2'!N2:N371,"&gt;=2/1/2023", 'POAM Page 2'!N2:N371,"&lt;=2/28/2023 23:59:59" )</f>
        <v>0</v>
      </c>
      <c r="F35" s="65">
        <f>COUNTIFS('POAM Page 2'!N2:N371,"&gt;=3/1/2023", 'POAM Page 2'!N2:N371,"&lt;=3/31/2023 23:59:59" )</f>
        <v>0</v>
      </c>
      <c r="G35" s="66">
        <f>COUNTIFS('POAM Page 2'!N2:N371,"&gt;=4/1/2023", 'POAM Page 2'!N2:N371,"&lt;=4/30/2023 23:59:59" )</f>
        <v>0</v>
      </c>
      <c r="H35" s="64">
        <f>COUNTIFS('POAM Page 2'!N2:N371,"&gt;=5/1/2023", 'POAM Page 2'!N2:N371,"&lt;=5/31/2023 23:59:59" )</f>
        <v>0</v>
      </c>
      <c r="I35" s="65">
        <f>COUNTIFS('POAM Page 2'!N2:N371,"&gt;=6/1/2023", 'POAM Page 2'!N2:N371,"&lt;=6/30/2023 23:59:59" )</f>
        <v>0</v>
      </c>
      <c r="J35" s="66">
        <f>COUNTIFS('POAM Page 2'!N2:N371,"&gt;=7/1/2023", 'POAM Page 2'!N2:N371,"&lt;=7/31/2023 23:59:59" )</f>
        <v>0</v>
      </c>
      <c r="K35" s="64">
        <f>COUNTIFS('POAM Page 2'!N2:N371,"&gt;=8/1/2023", 'POAM Page 2'!N2:N371,"&lt;=8/31/2023 23:59:59" )</f>
        <v>0</v>
      </c>
      <c r="L35" s="65">
        <f>COUNTIFS('POAM Page 2'!N2:N371,"&gt;=9/1/2023", 'POAM Page 2'!N2:N371,"&lt;=9/30/2023 23:59:59" )</f>
        <v>0</v>
      </c>
      <c r="M35" s="66">
        <f>COUNTIFS('POAM Page 2'!N2:N371,"&gt;=10/1/2023", 'POAM Page 2'!N2:N371,"&lt;=10/31/2023 23:59:59" )</f>
        <v>0</v>
      </c>
    </row>
    <row r="36" ht="14.25" customHeight="1">
      <c r="A36" s="65" t="s">
        <v>40</v>
      </c>
      <c r="B36" s="64">
        <f>COUNTIFS('POAM Page 2'!Q2:Q371,"&gt;=11/1/2023", 'POAM Page 2'!Q2:Q371,"&lt;=11/30/2023 23:59:59" )</f>
        <v>0</v>
      </c>
      <c r="C36" s="65">
        <f>COUNTIFS('POAM Page 2'!Q2:Q371,"&gt;=12/1/2023", 'POAM Page 2'!Q2:Q371,"&lt;=12/31/2023 23:59:59" )</f>
        <v>0</v>
      </c>
      <c r="D36" s="66">
        <f>COUNTIFS('POAM Page 2'!Q2:Q371,"&gt;=1/1/2023", 'POAM Page 2'!Q2:Q371,"&lt;=1/31/2023 23:59:59" )</f>
        <v>0</v>
      </c>
      <c r="E36" s="64">
        <f>COUNTIFS('POAM Page 2'!Q2:Q371,"&gt;=2/1/2023", 'POAM Page 2'!Q2:Q371,"&lt;=2/28/2023 23:59:59" )</f>
        <v>0</v>
      </c>
      <c r="F36" s="65">
        <f>COUNTIFS('POAM Page 2'!Q2:Q371,"&gt;=3/1/2023", 'POAM Page 2'!Q2:Q371,"&lt;=3/31/2023 23:59:59" )</f>
        <v>0</v>
      </c>
      <c r="G36" s="66">
        <f>COUNTIFS('POAM Page 2'!Q2:Q371,"&gt;=4/1/2023", 'POAM Page 2'!Q2:Q371,"&lt;=4/30/2023 23:59:59" )</f>
        <v>0</v>
      </c>
      <c r="H36" s="64">
        <f>COUNTIFS('POAM Page 2'!Q2:Q371,"&gt;=5/1/2023", 'POAM Page 2'!Q2:Q371,"&lt;=5/31/2023 23:59:59" )</f>
        <v>0</v>
      </c>
      <c r="I36" s="65">
        <f>COUNTIFS('POAM Page 2'!Q2:Q371,"&gt;=6/1/2023", 'POAM Page 2'!Q2:Q371,"&lt;=6/30/2023 23:59:59" )</f>
        <v>0</v>
      </c>
      <c r="J36" s="66">
        <f>COUNTIFS('POAM Page 2'!Q2:Q371,"&gt;=7/1/2023", 'POAM Page 2'!Q2:Q371,"&lt;=7/31/2023 23:59:59" )</f>
        <v>0</v>
      </c>
      <c r="K36" s="64">
        <f>COUNTIFS('POAM Page 2'!Q2:Q371,"&gt;=8/1/2023", 'POAM Page 2'!Q2:Q371,"&lt;=8/31/2023 23:59:59" )</f>
        <v>0</v>
      </c>
      <c r="L36" s="65">
        <f>COUNTIFS('POAM Page 2'!Q2:Q371,"&gt;=9/1/2023", 'POAM Page 2'!Q2:Q371,"&lt;=9/30/2023 23:59:59" )</f>
        <v>0</v>
      </c>
      <c r="M36" s="66">
        <f>COUNTIFS('POAM Page 2'!Q2:Q371,"&gt;=10/1/2023", 'POAM Page 2'!Q2:Q371,"&lt;=10/31/2023 23:59:59" )</f>
        <v>0</v>
      </c>
    </row>
    <row r="37" ht="14.25" customHeight="1">
      <c r="A37" s="65" t="s">
        <v>41</v>
      </c>
      <c r="B37" s="67">
        <f>COUNTIFS('POAM Page 2'!N2:N371,"&gt;=11/1/2023", 'POAM Page 2'!N2:N371,"&lt;=11/30/2023 23:59:59", 'POAM Page 2'!U2:U371,"=ON HOLD" )</f>
        <v>0</v>
      </c>
      <c r="C37" s="68">
        <f>COUNTIFS('POAM Page 2'!N2:N371,"&gt;=12/1/2023", 'POAM Page 2'!N2:N371,"&lt;=12/31/2023 23:59:59", 'POAM Page 2'!U2:U371,"=ON HOLD" )</f>
        <v>0</v>
      </c>
      <c r="D37" s="69">
        <f>COUNTIFS('POAM Page 2'!N2:N371,"&gt;=1/1/2023", 'POAM Page 2'!N2:N371,"&lt;=1/31/2023 23:59:59", 'POAM Page 2'!U2:U371,"=ON HOLD" )</f>
        <v>0</v>
      </c>
      <c r="E37" s="67">
        <f>COUNTIFS('POAM Page 2'!N2:N371,"&gt;=2/1/2023", 'POAM Page 2'!N2:N371,"&lt;=2/28/2023 23:59:59", 'POAM Page 2'!U2:U371,"=ON HOLD" )</f>
        <v>0</v>
      </c>
      <c r="F37" s="68">
        <f>COUNTIFS('POAM Page 2'!N2:N371,"&gt;=3/1/2023", 'POAM Page 2'!N2:N371,"&lt;=3/31/2023 23:59:59", 'POAM Page 2'!U2:U371,"=ON HOLD" )</f>
        <v>0</v>
      </c>
      <c r="G37" s="69">
        <f>COUNTIFS('POAM Page 2'!N2:N371,"&gt;=4/1/2023", 'POAM Page 2'!N2:N371,"&lt;=4/30/2023 23:59:59", 'POAM Page 2'!U2:U371,"=ON HOLD" )</f>
        <v>0</v>
      </c>
      <c r="H37" s="67">
        <f>COUNTIFS('POAM Page 2'!N2:N371,"&gt;=5/1/2023", 'POAM Page 2'!N2:N371,"&lt;=5/31/2023 23:59:59", 'POAM Page 2'!U2:U371,"=ON HOLD" )</f>
        <v>0</v>
      </c>
      <c r="I37" s="68">
        <f>COUNTIFS('POAM Page 2'!N2:N371,"&gt;=6/1/2023", 'POAM Page 2'!N2:N371,"&lt;=6/30/2023 23:59:59", 'POAM Page 2'!U2:U371,"=ON HOLD" )</f>
        <v>0</v>
      </c>
      <c r="J37" s="69">
        <f>COUNTIFS('POAM Page 2'!N2:N371,"&gt;=7/1/2023", 'POAM Page 2'!N2:N371,"&lt;=7/31/2023 23:59:59", 'POAM Page 2'!U2:U371,"=ON HOLD" )</f>
        <v>0</v>
      </c>
      <c r="K37" s="67">
        <f>COUNTIFS('POAM Page 2'!N2:N371,"&gt;=8/1/2023", 'POAM Page 2'!N2:N371,"&lt;=8/31/2023 23:59:59", 'POAM Page 2'!U2:U371,"=ON HOLD" )</f>
        <v>0</v>
      </c>
      <c r="L37" s="68">
        <f>COUNTIFS('POAM Page 2'!N2:N371,"&gt;=9/1/2023", 'POAM Page 2'!N2:N371,"&lt;=9/30/2023 23:59:59", 'POAM Page 2'!U2:U371,"=ON HOLD" )</f>
        <v>0</v>
      </c>
      <c r="M37" s="69">
        <f>COUNTIFS('POAM Page 2'!N2:N371,"&gt;=10/1/2023", 'POAM Page 2'!N2:N371,"&lt;=10/31/2023 23:59:59", 'POAM Page 2'!U2:U371,"=ON HOLD" )</f>
        <v>0</v>
      </c>
    </row>
    <row r="38" ht="14.25" customHeight="1"/>
    <row r="39" ht="14.25" customHeight="1">
      <c r="A39" s="52">
        <v>2024.0</v>
      </c>
      <c r="B39" s="56"/>
      <c r="C39" s="57" t="s">
        <v>23</v>
      </c>
      <c r="D39" s="58"/>
      <c r="E39" s="59"/>
      <c r="F39" s="57" t="s">
        <v>24</v>
      </c>
      <c r="G39" s="58"/>
      <c r="H39" s="59"/>
      <c r="I39" s="57" t="s">
        <v>25</v>
      </c>
      <c r="J39" s="58"/>
      <c r="K39" s="59"/>
      <c r="L39" s="57" t="s">
        <v>26</v>
      </c>
      <c r="M39" s="60"/>
    </row>
    <row r="40" ht="14.25" customHeight="1">
      <c r="B40" s="61" t="s">
        <v>27</v>
      </c>
      <c r="C40" s="62" t="s">
        <v>28</v>
      </c>
      <c r="D40" s="63" t="s">
        <v>29</v>
      </c>
      <c r="E40" s="64" t="s">
        <v>30</v>
      </c>
      <c r="F40" s="65" t="s">
        <v>31</v>
      </c>
      <c r="G40" s="66" t="s">
        <v>32</v>
      </c>
      <c r="H40" s="61" t="s">
        <v>33</v>
      </c>
      <c r="I40" s="62" t="s">
        <v>34</v>
      </c>
      <c r="J40" s="63" t="s">
        <v>35</v>
      </c>
      <c r="K40" s="64" t="s">
        <v>36</v>
      </c>
      <c r="L40" s="65" t="s">
        <v>37</v>
      </c>
      <c r="M40" s="66" t="s">
        <v>38</v>
      </c>
    </row>
    <row r="41" ht="14.25" customHeight="1">
      <c r="A41" s="65" t="s">
        <v>39</v>
      </c>
      <c r="B41" s="64">
        <f>COUNTIFS('POAM Page 2'!N2:N377,"&gt;=11/1/2024", 'POAM Page 2'!N2:N377,"&lt;=11/30/2024 23:59:59" )</f>
        <v>0</v>
      </c>
      <c r="C41" s="65">
        <f>COUNTIFS('POAM Page 2'!N2:N377,"&gt;=12/1/2024", 'POAM Page 2'!N2:N377,"&lt;=12/31/2024 23:59:59" )</f>
        <v>0</v>
      </c>
      <c r="D41" s="66">
        <f>COUNTIFS('POAM Page 2'!N2:N377,"&gt;=1/1/2024", 'POAM Page 2'!N2:N377,"&lt;=1/31/2024 23:59:59" )</f>
        <v>0</v>
      </c>
      <c r="E41" s="64">
        <f>COUNTIFS('POAM Page 2'!N2:N377,"&gt;=2/1/2024", 'POAM Page 2'!N2:N377,"&lt;=2/29/2024 23:59:59" )</f>
        <v>0</v>
      </c>
      <c r="F41" s="65">
        <f>COUNTIFS('POAM Page 2'!N2:N377,"&gt;=3/1/2024", 'POAM Page 2'!N2:N377,"&lt;=3/31/2024 23:59:59" )</f>
        <v>0</v>
      </c>
      <c r="G41" s="66">
        <f>COUNTIFS('POAM Page 2'!N2:N377,"&gt;=4/1/2024", 'POAM Page 2'!N2:N377,"&lt;=4/30/2024 23:59:59" )</f>
        <v>0</v>
      </c>
      <c r="H41" s="64">
        <f>COUNTIFS('POAM Page 2'!N2:N377,"&gt;=5/1/2024", 'POAM Page 2'!N2:N377,"&lt;=5/31/2024 23:59:59" )</f>
        <v>0</v>
      </c>
      <c r="I41" s="65">
        <f>COUNTIFS('POAM Page 2'!N2:N377,"&gt;=6/1/2024", 'POAM Page 2'!N2:N377,"&lt;=6/30/2024 23:59:59" )</f>
        <v>0</v>
      </c>
      <c r="J41" s="66">
        <f>COUNTIFS('POAM Page 2'!N2:N377,"&gt;=7/1/2024", 'POAM Page 2'!N2:N377,"&lt;=7/31/2024 23:59:59" )</f>
        <v>0</v>
      </c>
      <c r="K41" s="64">
        <f>COUNTIFS('POAM Page 2'!N2:N377,"&gt;=8/1/2024", 'POAM Page 2'!N2:N377,"&lt;=8/31/2024 23:59:59" )</f>
        <v>0</v>
      </c>
      <c r="L41" s="65">
        <f>COUNTIFS('POAM Page 2'!N2:N377,"&gt;=9/1/2024", 'POAM Page 2'!N2:N377,"&lt;=9/30/2024 23:59:59" )</f>
        <v>0</v>
      </c>
      <c r="M41" s="66">
        <f>COUNTIFS('POAM Page 2'!N2:N377,"&gt;=10/1/2024", 'POAM Page 2'!N2:N377,"&lt;=10/31/2024 23:59:59" )</f>
        <v>0</v>
      </c>
    </row>
    <row r="42" ht="14.25" customHeight="1">
      <c r="A42" s="65" t="s">
        <v>40</v>
      </c>
      <c r="B42" s="64">
        <f>COUNTIFS('POAM Page 2'!Q2:Q377,"&gt;=11/1/2024", 'POAM Page 2'!Q2:Q377,"&lt;=11/30/2024 23:59:59" )</f>
        <v>0</v>
      </c>
      <c r="C42" s="65">
        <f>COUNTIFS('POAM Page 2'!Q2:Q377,"&gt;=12/1/2024", 'POAM Page 2'!Q2:Q377,"&lt;=12/31/2024 23:59:59" )</f>
        <v>0</v>
      </c>
      <c r="D42" s="66">
        <f>COUNTIFS('POAM Page 2'!Q2:Q377,"&gt;=1/1/2024", 'POAM Page 2'!Q2:Q377,"&lt;=1/31/2024 23:59:59" )</f>
        <v>0</v>
      </c>
      <c r="E42" s="64">
        <f>COUNTIFS('POAM Page 2'!Q2:Q377,"&gt;=2/1/2024", 'POAM Page 2'!Q2:Q377,"&lt;=2/29/2024 23:59:59" )</f>
        <v>0</v>
      </c>
      <c r="F42" s="65">
        <f>COUNTIFS('POAM Page 2'!Q2:Q377,"&gt;=3/1/2024", 'POAM Page 2'!Q2:Q377,"&lt;=3/31/2024 23:59:59" )</f>
        <v>0</v>
      </c>
      <c r="G42" s="66">
        <f>COUNTIFS('POAM Page 2'!Q2:Q377,"&gt;=4/1/2024", 'POAM Page 2'!Q2:Q377,"&lt;=4/30/2024 23:59:59" )</f>
        <v>0</v>
      </c>
      <c r="H42" s="64">
        <f>COUNTIFS('POAM Page 2'!Q2:Q377,"&gt;=5/1/2024", 'POAM Page 2'!Q2:Q377,"&lt;=5/31/2024 23:59:59" )</f>
        <v>0</v>
      </c>
      <c r="I42" s="65">
        <f>COUNTIFS('POAM Page 2'!Q2:Q377,"&gt;=6/1/2024", 'POAM Page 2'!Q2:Q377,"&lt;=6/30/2024 23:59:59" )</f>
        <v>0</v>
      </c>
      <c r="J42" s="66">
        <f>COUNTIFS('POAM Page 2'!Q2:Q377,"&gt;=7/1/2024", 'POAM Page 2'!Q2:Q377,"&lt;=7/31/2024 23:59:59" )</f>
        <v>0</v>
      </c>
      <c r="K42" s="64">
        <f>COUNTIFS('POAM Page 2'!Q2:Q377,"&gt;=8/1/2024", 'POAM Page 2'!Q2:Q377,"&lt;=8/31/2024 23:59:59" )</f>
        <v>0</v>
      </c>
      <c r="L42" s="65">
        <f>COUNTIFS('POAM Page 2'!Q2:Q377,"&gt;=9/1/2024", 'POAM Page 2'!Q2:Q377,"&lt;=9/30/2024 23:59:59" )</f>
        <v>0</v>
      </c>
      <c r="M42" s="66">
        <f>COUNTIFS('POAM Page 2'!Q2:Q377,"&gt;=10/1/2024", 'POAM Page 2'!Q2:Q377,"&lt;=10/31/2024 23:59:59" )</f>
        <v>0</v>
      </c>
    </row>
    <row r="43" ht="14.25" customHeight="1">
      <c r="A43" s="65" t="s">
        <v>41</v>
      </c>
      <c r="B43" s="67">
        <f>COUNTIFS('POAM Page 2'!N2:N377,"&gt;=11/1/2024", 'POAM Page 2'!N2:N377,"&lt;=11/30/2024 23:59:59", 'POAM Page 2'!U2:U377,"=ON HOLD" )</f>
        <v>0</v>
      </c>
      <c r="C43" s="68">
        <f>COUNTIFS('POAM Page 2'!N2:N377,"&gt;=12/1/2024", 'POAM Page 2'!N2:N377,"&lt;=12/31/2024 23:59:59", 'POAM Page 2'!U2:U377,"=ON HOLD" )</f>
        <v>0</v>
      </c>
      <c r="D43" s="69">
        <f>COUNTIFS('POAM Page 2'!N2:N377,"&gt;=1/1/2024", 'POAM Page 2'!N2:N377,"&lt;=1/31/2024 23:59:59", 'POAM Page 2'!U2:U377,"=ON HOLD" )</f>
        <v>0</v>
      </c>
      <c r="E43" s="67">
        <f>COUNTIFS('POAM Page 2'!N2:N377,"&gt;=2/1/2024", 'POAM Page 2'!N2:N377,"&lt;=2/29/2024 23:59:59", 'POAM Page 2'!U2:U377,"=ON HOLD" )</f>
        <v>0</v>
      </c>
      <c r="F43" s="68">
        <f>COUNTIFS('POAM Page 2'!N2:N377,"&gt;=3/1/2024", 'POAM Page 2'!N2:N377,"&lt;=3/31/2024 23:59:59", 'POAM Page 2'!U2:U377,"=ON HOLD" )</f>
        <v>0</v>
      </c>
      <c r="G43" s="69">
        <f>COUNTIFS('POAM Page 2'!N2:N377,"&gt;=4/1/2024", 'POAM Page 2'!N2:N377,"&lt;=4/30/2024 23:59:59", 'POAM Page 2'!U2:U377,"=ON HOLD" )</f>
        <v>0</v>
      </c>
      <c r="H43" s="67">
        <f>COUNTIFS('POAM Page 2'!N2:N377,"&gt;=5/1/2024", 'POAM Page 2'!N2:N377,"&lt;=5/31/2024 23:59:59", 'POAM Page 2'!U2:U377,"=ON HOLD" )</f>
        <v>0</v>
      </c>
      <c r="I43" s="68">
        <f>COUNTIFS('POAM Page 2'!N2:N377,"&gt;=6/1/2024", 'POAM Page 2'!N2:N377,"&lt;=6/30/2024 23:59:59", 'POAM Page 2'!U2:U377,"=ON HOLD" )</f>
        <v>0</v>
      </c>
      <c r="J43" s="69">
        <f>COUNTIFS('POAM Page 2'!N2:N377,"&gt;=7/1/2024", 'POAM Page 2'!N2:N377,"&lt;=7/31/2024 23:59:59", 'POAM Page 2'!U2:U377,"=ON HOLD" )</f>
        <v>0</v>
      </c>
      <c r="K43" s="67">
        <f>COUNTIFS('POAM Page 2'!N2:N377,"&gt;=8/1/2024", 'POAM Page 2'!N2:N377,"&lt;=8/31/2024 23:59:59", 'POAM Page 2'!U2:U377,"=ON HOLD" )</f>
        <v>0</v>
      </c>
      <c r="L43" s="68">
        <f>COUNTIFS('POAM Page 2'!N2:N377,"&gt;=9/1/2024", 'POAM Page 2'!N2:N377,"&lt;=9/30/2024 23:59:59", 'POAM Page 2'!U2:U377,"=ON HOLD" )</f>
        <v>0</v>
      </c>
      <c r="M43" s="69">
        <f>COUNTIFS('POAM Page 2'!N2:N377,"&gt;=10/1/2024", 'POAM Page 2'!N2:N377,"&lt;=10/31/2024 23:59:59", 'POAM Page 2'!U2:U377,"=ON HOLD" )</f>
        <v>0</v>
      </c>
    </row>
    <row r="44" ht="14.25" customHeight="1">
      <c r="A44" s="46"/>
      <c r="B44" s="46"/>
      <c r="C44" s="46"/>
      <c r="D44" s="46"/>
      <c r="E44" s="46"/>
      <c r="F44" s="46"/>
      <c r="G44" s="46"/>
      <c r="H44" s="46"/>
      <c r="I44" s="46"/>
    </row>
    <row r="45" ht="14.25" customHeight="1">
      <c r="A45" s="52">
        <v>2025.0</v>
      </c>
      <c r="B45" s="56"/>
      <c r="C45" s="57" t="s">
        <v>23</v>
      </c>
      <c r="D45" s="58"/>
      <c r="E45" s="59"/>
      <c r="F45" s="57" t="s">
        <v>24</v>
      </c>
      <c r="G45" s="58"/>
      <c r="H45" s="59"/>
      <c r="I45" s="57" t="s">
        <v>25</v>
      </c>
      <c r="J45" s="58"/>
      <c r="K45" s="59"/>
      <c r="L45" s="57" t="s">
        <v>26</v>
      </c>
      <c r="M45" s="60"/>
    </row>
    <row r="46" ht="14.25" customHeight="1">
      <c r="B46" s="61" t="s">
        <v>27</v>
      </c>
      <c r="C46" s="62" t="s">
        <v>28</v>
      </c>
      <c r="D46" s="63" t="s">
        <v>29</v>
      </c>
      <c r="E46" s="64" t="s">
        <v>30</v>
      </c>
      <c r="F46" s="65" t="s">
        <v>31</v>
      </c>
      <c r="G46" s="66" t="s">
        <v>32</v>
      </c>
      <c r="H46" s="61" t="s">
        <v>33</v>
      </c>
      <c r="I46" s="62" t="s">
        <v>34</v>
      </c>
      <c r="J46" s="63" t="s">
        <v>35</v>
      </c>
      <c r="K46" s="64" t="s">
        <v>36</v>
      </c>
      <c r="L46" s="65" t="s">
        <v>37</v>
      </c>
      <c r="M46" s="66" t="s">
        <v>38</v>
      </c>
    </row>
    <row r="47" ht="14.25" customHeight="1">
      <c r="A47" s="65" t="s">
        <v>39</v>
      </c>
      <c r="B47" s="64">
        <f>COUNTIFS('POAM Page 2'!N2:N383,"&gt;=11/1/2025", 'POAM Page 2'!N2:N383,"&lt;=11/30/2025 23:59:59" )</f>
        <v>0</v>
      </c>
      <c r="C47" s="65">
        <f>COUNTIFS('POAM Page 2'!N2:N383,"&gt;=12/1/2025", 'POAM Page 2'!N2:N383,"&lt;=12/31/2025 23:59:59" )</f>
        <v>0</v>
      </c>
      <c r="D47" s="66">
        <f>COUNTIFS('POAM Page 2'!N2:N383,"&gt;=1/1/2025", 'POAM Page 2'!N2:N383,"&lt;=1/31/2025 23:59:59" )</f>
        <v>0</v>
      </c>
      <c r="E47" s="64">
        <f>COUNTIFS('POAM Page 2'!N2:N383,"&gt;=2/1/2025", 'POAM Page 2'!N2:N383,"&lt;=2/28/2025 23:59:59" )</f>
        <v>0</v>
      </c>
      <c r="F47" s="65">
        <f>COUNTIFS('POAM Page 2'!N2:N383,"&gt;=3/1/2025", 'POAM Page 2'!N2:N383,"&lt;=3/31/2025 23:59:59" )</f>
        <v>0</v>
      </c>
      <c r="G47" s="66">
        <f>COUNTIFS('POAM Page 2'!N2:N383,"&gt;=4/1/2025", 'POAM Page 2'!N2:N383,"&lt;=4/30/2025 23:59:59" )</f>
        <v>0</v>
      </c>
      <c r="H47" s="64">
        <f>COUNTIFS('POAM Page 2'!N2:N383,"&gt;=5/1/2025", 'POAM Page 2'!N2:N383,"&lt;=5/31/2025 23:59:59" )</f>
        <v>0</v>
      </c>
      <c r="I47" s="65">
        <f>COUNTIFS('POAM Page 2'!N2:N383,"&gt;=6/1/2025", 'POAM Page 2'!N2:N383,"&lt;=6/30/2025 23:59:59" )</f>
        <v>0</v>
      </c>
      <c r="J47" s="66">
        <f>COUNTIFS('POAM Page 2'!N2:N383,"&gt;=7/1/2025", 'POAM Page 2'!N2:N383,"&lt;=7/31/2025 23:59:59" )</f>
        <v>0</v>
      </c>
      <c r="K47" s="64">
        <f>COUNTIFS('POAM Page 2'!N2:N383,"&gt;=8/1/2025", 'POAM Page 2'!N2:N383,"&lt;=8/31/2025 23:59:59" )</f>
        <v>0</v>
      </c>
      <c r="L47" s="65">
        <f>COUNTIFS('POAM Page 2'!N2:N383,"&gt;=9/1/2025", 'POAM Page 2'!N2:N383,"&lt;=9/30/2025 23:59:59" )</f>
        <v>0</v>
      </c>
      <c r="M47" s="66">
        <f>COUNTIFS('POAM Page 2'!N2:N383,"&gt;=10/1/2025", 'POAM Page 2'!N2:N383,"&lt;=10/31/2025 23:59:59" )</f>
        <v>0</v>
      </c>
    </row>
    <row r="48" ht="14.25" customHeight="1">
      <c r="A48" s="65" t="s">
        <v>40</v>
      </c>
      <c r="B48" s="64">
        <f>COUNTIFS('POAM Page 2'!Q2:Q383,"&gt;=11/1/2025", 'POAM Page 2'!Q2:Q383,"&lt;=11/30/2025 23:59:59" )</f>
        <v>0</v>
      </c>
      <c r="C48" s="65">
        <f>COUNTIFS('POAM Page 2'!Q2:Q383,"&gt;=12/1/2025", 'POAM Page 2'!Q2:Q383,"&lt;=12/31/2025 23:59:59" )</f>
        <v>0</v>
      </c>
      <c r="D48" s="66">
        <f>COUNTIFS('POAM Page 2'!Q2:Q383,"&gt;=1/1/2025", 'POAM Page 2'!Q2:Q383,"&lt;=1/31/2025 23:59:59" )</f>
        <v>0</v>
      </c>
      <c r="E48" s="64">
        <f>COUNTIFS('POAM Page 2'!Q2:Q383,"&gt;=2/1/2025", 'POAM Page 2'!Q2:Q383,"&lt;=2/28/2025 23:59:59" )</f>
        <v>0</v>
      </c>
      <c r="F48" s="65">
        <f>COUNTIFS('POAM Page 2'!Q2:Q383,"&gt;=3/1/2025", 'POAM Page 2'!Q2:Q383,"&lt;=3/31/2025 23:59:59" )</f>
        <v>0</v>
      </c>
      <c r="G48" s="66">
        <f>COUNTIFS('POAM Page 2'!Q2:Q383,"&gt;=4/1/2025", 'POAM Page 2'!Q2:Q383,"&lt;=4/30/2025 23:59:59" )</f>
        <v>0</v>
      </c>
      <c r="H48" s="64">
        <f>COUNTIFS('POAM Page 2'!Q2:Q383,"&gt;=5/1/2025", 'POAM Page 2'!Q2:Q383,"&lt;=5/31/2025 23:59:59" )</f>
        <v>0</v>
      </c>
      <c r="I48" s="65">
        <f>COUNTIFS('POAM Page 2'!Q2:Q383,"&gt;=6/1/2025", 'POAM Page 2'!Q2:Q383,"&lt;=6/30/2025 23:59:59" )</f>
        <v>0</v>
      </c>
      <c r="J48" s="66">
        <f>COUNTIFS('POAM Page 2'!Q2:Q383,"&gt;=7/1/2025", 'POAM Page 2'!Q2:Q383,"&lt;=7/31/2025 23:59:59" )</f>
        <v>0</v>
      </c>
      <c r="K48" s="64">
        <f>COUNTIFS('POAM Page 2'!Q2:Q383,"&gt;=8/1/2025", 'POAM Page 2'!Q2:Q383,"&lt;=8/31/2025 23:59:59" )</f>
        <v>0</v>
      </c>
      <c r="L48" s="65">
        <f>COUNTIFS('POAM Page 2'!Q2:Q383,"&gt;=9/1/2025", 'POAM Page 2'!Q2:Q383,"&lt;=9/30/2025 23:59:59" )</f>
        <v>0</v>
      </c>
      <c r="M48" s="66">
        <f>COUNTIFS('POAM Page 2'!Q2:Q383,"&gt;=10/1/2025", 'POAM Page 2'!Q2:Q383,"&lt;=10/31/2025 23:59:59" )</f>
        <v>0</v>
      </c>
    </row>
    <row r="49" ht="14.25" customHeight="1">
      <c r="A49" s="65" t="s">
        <v>41</v>
      </c>
      <c r="B49" s="67">
        <f>COUNTIFS('POAM Page 2'!N2:N383,"&gt;=11/1/2025", 'POAM Page 2'!N2:N383,"&lt;=11/30/2025 23:59:59", 'POAM Page 2'!U2:U383,"=ON HOLD" )</f>
        <v>0</v>
      </c>
      <c r="C49" s="68">
        <f>COUNTIFS('POAM Page 2'!N2:N383,"&gt;=12/1/2025", 'POAM Page 2'!N2:N383,"&lt;=12/31/2025 23:59:59", 'POAM Page 2'!U2:U383,"=ON HOLD" )</f>
        <v>0</v>
      </c>
      <c r="D49" s="69">
        <f>COUNTIFS('POAM Page 2'!N2:N383,"&gt;=1/1/2025", 'POAM Page 2'!N2:N383,"&lt;=1/31/2025 23:59:59", 'POAM Page 2'!U2:U383,"=ON HOLD" )</f>
        <v>0</v>
      </c>
      <c r="E49" s="67">
        <f>COUNTIFS('POAM Page 2'!N2:N383,"&gt;=2/1/2025", 'POAM Page 2'!N2:N383,"&lt;=2/28/2025 23:59:59", 'POAM Page 2'!U2:U383,"=ON HOLD" )</f>
        <v>0</v>
      </c>
      <c r="F49" s="68">
        <f>COUNTIFS('POAM Page 2'!N2:N383,"&gt;=3/1/2025", 'POAM Page 2'!N2:N383,"&lt;=3/31/2025 23:59:59", 'POAM Page 2'!U2:U383,"=ON HOLD" )</f>
        <v>0</v>
      </c>
      <c r="G49" s="69">
        <f>COUNTIFS('POAM Page 2'!N2:N383,"&gt;=4/1/2025", 'POAM Page 2'!N2:N383,"&lt;=4/30/2025 23:59:59", 'POAM Page 2'!U2:U383,"=ON HOLD" )</f>
        <v>0</v>
      </c>
      <c r="H49" s="67">
        <f>COUNTIFS('POAM Page 2'!N2:N383,"&gt;=5/1/2025", 'POAM Page 2'!N2:N383,"&lt;=5/31/2025 23:59:59", 'POAM Page 2'!U2:U383,"=On Hold" )</f>
        <v>0</v>
      </c>
      <c r="I49" s="68">
        <f>COUNTIFS('POAM Page 2'!N14:N383,"&gt;=6/1/2025", 'POAM Page 2'!N14:N383,"&lt;=6/30/2025 23:59:59", 'POAM Page 2'!U14:U383,"=On Hold" )</f>
        <v>0</v>
      </c>
      <c r="J49" s="69">
        <f>COUNTIFS('POAM Page 2'!N2:N383,"&gt;=7/1/2025", 'POAM Page 2'!N2:N383,"&lt;=7/31/2025 23:59:59", 'POAM Page 2'!U2:U383,"=ON HOLD" )</f>
        <v>0</v>
      </c>
      <c r="K49" s="67">
        <f>COUNTIFS('POAM Page 2'!N2:N383,"&gt;=8/1/2025", 'POAM Page 2'!N2:N383,"&lt;=8/31/2025 23:59:59", 'POAM Page 2'!U2:U383,"=ON HOLD" )</f>
        <v>0</v>
      </c>
      <c r="L49" s="68">
        <f>COUNTIFS('POAM Page 2'!N2:N383,"&gt;=9/1/2025", 'POAM Page 2'!N2:N383,"&lt;=9/30/2025 23:59:59", 'POAM Page 2'!U2:U383,"=ON HOLD" )</f>
        <v>0</v>
      </c>
      <c r="M49" s="69">
        <f>COUNTIFS('POAM Page 2'!N2:N383,"&gt;=10/1/2025", 'POAM Page 2'!N2:N383,"&lt;=10/31/2025 23:59:59", 'POAM Page 2'!U2:U383,"=ON HOLD" )</f>
        <v>0</v>
      </c>
    </row>
    <row r="50" ht="14.25" customHeight="1">
      <c r="A50" s="46"/>
      <c r="B50" s="46"/>
      <c r="C50" s="46"/>
      <c r="D50" s="46"/>
      <c r="E50" s="46"/>
      <c r="F50" s="46"/>
      <c r="G50" s="46"/>
      <c r="H50" s="46"/>
      <c r="I50" s="46"/>
    </row>
    <row r="51" ht="14.25" customHeight="1">
      <c r="A51" s="46"/>
      <c r="B51" s="46"/>
      <c r="C51" s="46"/>
      <c r="D51" s="46"/>
      <c r="E51" s="46"/>
      <c r="F51" s="46"/>
      <c r="G51" s="46"/>
      <c r="H51" s="46"/>
      <c r="I51" s="46"/>
    </row>
    <row r="52" ht="20.25" customHeight="1">
      <c r="A52" s="46"/>
      <c r="B52" s="70" t="s">
        <v>39</v>
      </c>
      <c r="C52" s="71" t="s">
        <v>40</v>
      </c>
      <c r="D52" s="72" t="s">
        <v>41</v>
      </c>
      <c r="E52" s="73"/>
      <c r="F52" s="74" t="s">
        <v>42</v>
      </c>
      <c r="G52" s="75"/>
      <c r="H52" s="75"/>
      <c r="I52" s="75"/>
    </row>
    <row r="53" ht="20.25" customHeight="1">
      <c r="A53" s="76">
        <v>2015.0</v>
      </c>
      <c r="B53" s="77">
        <f>COUNTIFS('POAM Page 2'!N2:N371,"&gt;=1/1/2015", 'POAM Page 2'!N2:N371,"&lt;=12/31/2015")</f>
        <v>0</v>
      </c>
      <c r="C53" s="78">
        <f>COUNTIFS('POAM Page 2'!Q2:Q371,"&gt;=1/1/2015", 'POAM Page 2'!Q2:Q371,"&lt;=12/31/2015")</f>
        <v>0</v>
      </c>
      <c r="D53" s="77">
        <f>COUNTIFS('POAM Page 2'!N2:N371,"&gt;=1/1/2015", 'POAM Page 2'!N2:N371,"&lt;=12/31/2015",'POAM Page 2'!U2:U371,"=ON HOLD")</f>
        <v>0</v>
      </c>
      <c r="E53" s="46"/>
      <c r="F53" s="75"/>
      <c r="G53" s="75"/>
      <c r="H53" s="75"/>
      <c r="I53" s="75"/>
    </row>
    <row r="54" ht="20.25" customHeight="1">
      <c r="A54" s="76">
        <v>2016.0</v>
      </c>
      <c r="B54" s="79">
        <f>COUNTIFS('POAM Page 2'!N2:N371,"&gt;=1/1/2016", 'POAM Page 2'!N2:N371,"&lt;=12/31/2016")</f>
        <v>0</v>
      </c>
      <c r="C54" s="80">
        <f>COUNTIFS('POAM Page 2'!Q2:Q371,"&gt;=1/1/2016", 'POAM Page 2'!Q2:Q371,"&lt;=12/31/2016")</f>
        <v>0</v>
      </c>
      <c r="D54" s="79">
        <f>COUNTIFS('POAM Page 2'!N2:N371,"&gt;=1/1/2016", 'POAM Page 2'!N2:N371,"&lt;=12/31/2016",'POAM Page 2'!U2:U371,"=ON HOLD")</f>
        <v>0</v>
      </c>
      <c r="E54" s="46"/>
      <c r="F54" s="81" t="s">
        <v>43</v>
      </c>
      <c r="G54" s="81"/>
      <c r="H54" s="82"/>
      <c r="I54" s="81" t="s">
        <v>44</v>
      </c>
      <c r="J54" s="82"/>
      <c r="K54" s="82"/>
      <c r="L54" s="81" t="s">
        <v>45</v>
      </c>
      <c r="M54" s="82"/>
    </row>
    <row r="55" ht="20.25" customHeight="1">
      <c r="A55" s="76">
        <v>2017.0</v>
      </c>
      <c r="B55" s="83">
        <f>COUNTIFS('POAM Page 2'!N2:N371,"&gt;=1/1/2017", 'POAM Page 2'!N2:N371,"&lt;=12/31/2017")</f>
        <v>0</v>
      </c>
      <c r="C55" s="84">
        <f>COUNTIFS('POAM Page 2'!Q2:Q371,"&gt;=1/1/2017", 'POAM Page 2'!Q2:Q371,"&lt;=12/31/2017")</f>
        <v>0</v>
      </c>
      <c r="D55" s="83">
        <f>COUNTIFS('POAM Page 2'!N2:N371,"&gt;=1/1/2017", 'POAM Page 2'!N2:N371,"&lt;=12/31/2017",'POAM Page 2'!U2:U371,"=ON HOLD")</f>
        <v>0</v>
      </c>
      <c r="E55" s="46"/>
      <c r="F55" s="81" t="s">
        <v>46</v>
      </c>
      <c r="G55" s="81"/>
      <c r="H55" s="82"/>
      <c r="I55" s="81" t="s">
        <v>46</v>
      </c>
      <c r="J55" s="82"/>
      <c r="K55" s="82"/>
      <c r="L55" s="81" t="s">
        <v>46</v>
      </c>
      <c r="M55" s="82"/>
    </row>
    <row r="56" ht="20.25" customHeight="1">
      <c r="A56" s="76">
        <v>2018.0</v>
      </c>
      <c r="B56" s="79">
        <f>COUNTIFS('POAM Page 2'!N2:N371,"&gt;=1/1/2018", 'POAM Page 2'!N2:N371,"&lt;=12/31/2018")</f>
        <v>0</v>
      </c>
      <c r="C56" s="80">
        <f>COUNTIFS('POAM Page 2'!Q2:Q371,"&gt;=1/1/2018", 'POAM Page 2'!Q2:Q371,"&lt;=12/31/2018")</f>
        <v>0</v>
      </c>
      <c r="D56" s="79">
        <f>COUNTIFS('POAM Page 2'!N2:N371,"&gt;=1/1/2018", 'POAM Page 2'!N2:N371,"&lt;=12/31/2018",'POAM Page 2'!U2:U371,"=ON HOLD")</f>
        <v>0</v>
      </c>
      <c r="E56" s="46"/>
      <c r="F56" s="81" t="s">
        <v>47</v>
      </c>
      <c r="G56" s="81"/>
      <c r="H56" s="82"/>
      <c r="I56" s="81" t="s">
        <v>47</v>
      </c>
      <c r="J56" s="82"/>
      <c r="K56" s="82"/>
      <c r="L56" s="81" t="s">
        <v>47</v>
      </c>
      <c r="M56" s="82"/>
    </row>
    <row r="57" ht="20.25" customHeight="1">
      <c r="A57" s="76">
        <v>2019.0</v>
      </c>
      <c r="B57" s="83">
        <f>COUNTIFS('POAM Page 2'!N2:N371,"&gt;=1/1/2019", 'POAM Page 2'!N2:N371,"&lt;=12/31/2019")</f>
        <v>0</v>
      </c>
      <c r="C57" s="84">
        <f>COUNTIFS('POAM Page 2'!Q2:Q371,"&gt;=1/1/2019", 'POAM Page 2'!Q2:Q371,"&lt;=12/31/2019")</f>
        <v>0</v>
      </c>
      <c r="D57" s="83">
        <f>COUNTIFS('POAM Page 2'!N2:N371,"&gt;=1/1/2019", 'POAM Page 2'!N2:N371,"&lt;=12/31/2019",'POAM Page 2'!U2:U371,"=ON HOLD")</f>
        <v>0</v>
      </c>
      <c r="E57" s="46"/>
      <c r="F57" s="81" t="s">
        <v>48</v>
      </c>
      <c r="G57" s="81"/>
      <c r="H57" s="82"/>
      <c r="I57" s="81" t="s">
        <v>48</v>
      </c>
      <c r="J57" s="82"/>
      <c r="K57" s="82"/>
      <c r="L57" s="81" t="s">
        <v>48</v>
      </c>
      <c r="M57" s="82"/>
    </row>
    <row r="58" ht="20.25" customHeight="1">
      <c r="A58" s="76">
        <v>2020.0</v>
      </c>
      <c r="B58" s="79">
        <f>COUNTIFS('POAM Page 2'!N2:N371,"&gt;=1/1/2020", 'POAM Page 2'!N2:N371,"&lt;=12/31/2020")</f>
        <v>0</v>
      </c>
      <c r="C58" s="80">
        <f>COUNTIFS('POAM Page 2'!Q2:Q371,"&gt;=1/1/2020", 'POAM Page 2'!Q2:Q371,"&lt;=12/31/2020")</f>
        <v>0</v>
      </c>
      <c r="D58" s="79">
        <f>COUNTIFS('POAM Page 2'!N2:N371,"&gt;=1/1/2020", 'POAM Page 2'!N2:N371,"&lt;=12/31/2020", 'POAM Page 2'!U2:U371,"=ON HOLD" )</f>
        <v>0</v>
      </c>
      <c r="E58" s="46"/>
      <c r="F58" s="81" t="s">
        <v>49</v>
      </c>
      <c r="G58" s="81"/>
      <c r="H58" s="82"/>
      <c r="I58" s="81" t="s">
        <v>49</v>
      </c>
      <c r="J58" s="82"/>
      <c r="K58" s="82"/>
      <c r="L58" s="81" t="s">
        <v>49</v>
      </c>
      <c r="M58" s="82"/>
    </row>
    <row r="59" ht="20.25" customHeight="1">
      <c r="A59" s="76">
        <v>2021.0</v>
      </c>
      <c r="B59" s="83">
        <f>COUNTIFS('POAM Page 2'!N2:N371,"&gt;=1/1/2021", 'POAM Page 2'!N2:N371,"&lt;=12/31/2021")</f>
        <v>0</v>
      </c>
      <c r="C59" s="84">
        <f>COUNTIFS('POAM Page 2'!Q2:Q371,"&gt;=1/1/2021", 'POAM Page 2'!Q2:Q371,"&lt;=12/31/2021")</f>
        <v>0</v>
      </c>
      <c r="D59" s="83">
        <f>COUNTIFS('POAM Page 2'!N2:N371,"&gt;=1/1/2021", 'POAM Page 2'!N2:N371,"&lt;=12/31/2021",'POAM Page 2'!U2:U371,"=ON HOLD")</f>
        <v>0</v>
      </c>
      <c r="E59" s="46"/>
      <c r="F59" s="85" t="s">
        <v>50</v>
      </c>
      <c r="G59" s="81"/>
      <c r="H59" s="82"/>
      <c r="I59" s="85" t="s">
        <v>50</v>
      </c>
      <c r="J59" s="82"/>
      <c r="K59" s="82"/>
      <c r="L59" s="85" t="s">
        <v>50</v>
      </c>
      <c r="M59" s="82"/>
    </row>
    <row r="60" ht="20.25" customHeight="1">
      <c r="A60" s="76">
        <v>2022.0</v>
      </c>
      <c r="B60" s="79">
        <f>COUNTIFS('POAM Page 2'!N2:N371,"&gt;=1/1/2022", 'POAM Page 2'!N2:N371,"&lt;=12/31/2022")</f>
        <v>0</v>
      </c>
      <c r="C60" s="80">
        <f>COUNTIFS('POAM Page 2'!Q2:Q371,"&gt;=1/1/2022", 'POAM Page 2'!Q2:Q371,"&lt;=12/31/2022")</f>
        <v>0</v>
      </c>
      <c r="D60" s="79">
        <f>COUNTIFS('POAM Page 2'!N2:N371,"&gt;=1/1/2022", 'POAM Page 2'!N2:N371,"&lt;=12/31/2022",'POAM Page 2'!U2:U371,"=ON HOLD")</f>
        <v>0</v>
      </c>
      <c r="E60" s="46"/>
      <c r="F60" s="46"/>
      <c r="G60" s="46"/>
      <c r="H60" s="46"/>
      <c r="I60" s="46"/>
    </row>
    <row r="61" ht="20.25" customHeight="1">
      <c r="A61" s="76">
        <v>2023.0</v>
      </c>
      <c r="B61" s="83">
        <f>COUNTIFS('POAM Page 2'!N2:N371,"&gt;=1/1/2023", 'POAM Page 2'!N2:N371,"&lt;=12/31/2023")</f>
        <v>0</v>
      </c>
      <c r="C61" s="84">
        <f>COUNTIFS('POAM Page 2'!Q2:Q371,"&gt;=1/1/2023", 'POAM Page 2'!Q2:Q371,"&lt;=12/31/2023")</f>
        <v>0</v>
      </c>
      <c r="D61" s="83">
        <f>COUNTIFS('POAM Page 2'!N2:N371,"&gt;=1/1/2023", 'POAM Page 2'!N2:N371,"&lt;=12/31/2023",'POAM Page 2'!U2:U371,"=ON HOLD")</f>
        <v>0</v>
      </c>
      <c r="E61" s="46"/>
      <c r="F61" s="46"/>
      <c r="G61" s="46"/>
      <c r="H61" s="46"/>
      <c r="I61" s="46"/>
    </row>
    <row r="62" ht="20.25" customHeight="1">
      <c r="A62" s="76">
        <v>2024.0</v>
      </c>
      <c r="B62" s="79">
        <f>COUNTIFS('POAM Page 2'!N2:N371,"&gt;=1/1/2024", 'POAM Page 2'!N2:N371,"&lt;=12/31/2024")</f>
        <v>0</v>
      </c>
      <c r="C62" s="80">
        <f>COUNTIFS('POAM Page 2'!Q2:Q371,"&gt;=1/1/2024", 'POAM Page 2'!Q2:Q371,"&lt;=12/31/2024")</f>
        <v>0</v>
      </c>
      <c r="D62" s="79">
        <f>COUNTIFS('POAM Page 2'!N2:N371,"&gt;=1/1/2024", 'POAM Page 2'!N2:N371,"&lt;=12/31/2024",'POAM Page 2'!U2:U371,"=ON HOLD")</f>
        <v>0</v>
      </c>
      <c r="E62" s="46"/>
      <c r="F62" s="46"/>
      <c r="G62" s="46"/>
      <c r="H62" s="46"/>
      <c r="I62" s="46"/>
    </row>
    <row r="63" ht="20.25" customHeight="1">
      <c r="A63" s="76">
        <v>2025.0</v>
      </c>
      <c r="B63" s="83">
        <f>COUNTIFS('POAM Page 2'!N2:N371,"&gt;=1/1/2025", 'POAM Page 2'!N2:N371,"&lt;=12/31/2025")</f>
        <v>0</v>
      </c>
      <c r="C63" s="84">
        <f>COUNTIFS('POAM Page 2'!Q2:Q371,"&gt;=1/1/2025", 'POAM Page 2'!Q2:Q371,"&lt;=12/31/2025")</f>
        <v>0</v>
      </c>
      <c r="D63" s="83">
        <f>COUNTIFS('POAM Page 2'!N2:N371,"&gt;=1/1/2025", 'POAM Page 2'!N2:N371,"&lt;=12/31/2025",'POAM Page 2'!U2:U371,"=ON HOLD")</f>
        <v>0</v>
      </c>
      <c r="E63" s="46"/>
      <c r="F63" s="46"/>
      <c r="G63" s="46"/>
      <c r="H63" s="46"/>
      <c r="I63" s="46"/>
    </row>
    <row r="64" ht="14.25" customHeight="1">
      <c r="A64" s="76"/>
      <c r="B64" s="46" t="s">
        <v>51</v>
      </c>
      <c r="C64" s="46"/>
      <c r="D64" s="46"/>
      <c r="E64" s="46"/>
      <c r="F64" s="46"/>
      <c r="G64" s="46"/>
      <c r="H64" s="46"/>
      <c r="I64" s="46"/>
    </row>
    <row r="65" ht="14.25" customHeight="1">
      <c r="A65" s="76"/>
      <c r="B65" s="46"/>
      <c r="C65" s="46"/>
      <c r="D65" s="46"/>
      <c r="E65" s="46"/>
      <c r="F65" s="46"/>
      <c r="G65" s="46"/>
      <c r="H65" s="46"/>
      <c r="I65" s="46"/>
    </row>
    <row r="66" ht="14.25" customHeight="1">
      <c r="A66" s="76"/>
      <c r="B66" s="46"/>
      <c r="C66" s="46"/>
      <c r="D66" s="46"/>
      <c r="E66" s="46"/>
      <c r="F66" s="46"/>
      <c r="G66" s="46"/>
      <c r="H66" s="46"/>
      <c r="I66" s="46"/>
    </row>
    <row r="67" ht="14.25" customHeight="1">
      <c r="A67" s="76"/>
      <c r="B67" s="46"/>
      <c r="C67" s="46"/>
      <c r="D67" s="46"/>
      <c r="E67" s="46"/>
      <c r="F67" s="46"/>
      <c r="G67" s="46"/>
      <c r="H67" s="46"/>
      <c r="I67" s="46"/>
    </row>
    <row r="68" ht="14.25" customHeight="1">
      <c r="A68" s="76"/>
      <c r="B68" s="46"/>
      <c r="C68" s="46"/>
      <c r="D68" s="46"/>
      <c r="E68" s="46"/>
      <c r="F68" s="46"/>
      <c r="G68" s="46"/>
      <c r="H68" s="46"/>
      <c r="I68" s="46"/>
    </row>
    <row r="69" ht="14.25" customHeight="1">
      <c r="A69" s="46"/>
      <c r="B69" s="46"/>
      <c r="C69" s="46"/>
      <c r="D69" s="46"/>
      <c r="E69" s="46"/>
    </row>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date" allowBlank="1" showErrorMessage="1" sqref="K3">
      <formula1>44123.0</formula1>
      <formula2>47775.0</formula2>
    </dataValidation>
    <dataValidation type="list" allowBlank="1" showErrorMessage="1" sqref="I3">
      <formula1>'Source (Will be hidden)'!$S$2:$S$11</formula1>
    </dataValidation>
    <dataValidation type="list" allowBlank="1" showErrorMessage="1" sqref="F3">
      <formula1>'Source (Will be hidden)'!$Q$2:$Q$143</formula1>
    </dataValidation>
    <dataValidation type="list" allowBlank="1" showErrorMessage="1" sqref="C3">
      <formula1>'Source (Will be hidden)'!$R$2:$R$143</formula1>
    </dataValidation>
  </dataValidations>
  <printOptions/>
  <pageMargins bottom="0.75" footer="0.0" header="0.0" left="0.7" right="0.7"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71"/>
    <col customWidth="1" min="2" max="2" width="39.43"/>
    <col customWidth="1" min="3" max="3" width="30.0"/>
    <col customWidth="1" min="4" max="4" width="42.0"/>
    <col customWidth="1" min="5" max="5" width="25.57"/>
    <col customWidth="1" min="6" max="7" width="24.57"/>
    <col customWidth="1" min="8" max="8" width="26.57"/>
    <col customWidth="1" min="9" max="9" width="53.57"/>
    <col customWidth="1" min="10" max="10" width="19.86"/>
    <col customWidth="1" min="11" max="12" width="22.14"/>
    <col customWidth="1" min="13" max="13" width="17.0"/>
    <col customWidth="1" min="14" max="14" width="15.86"/>
    <col customWidth="1" min="15" max="16" width="15.71"/>
    <col customWidth="1" min="17" max="19" width="15.43"/>
    <col customWidth="1" min="20" max="20" width="22.14"/>
    <col customWidth="1" min="21" max="21" width="18.29"/>
    <col customWidth="1" min="22" max="23" width="26.57"/>
    <col customWidth="1" min="24" max="24" width="15.14"/>
    <col customWidth="1" min="25" max="25" width="15.86"/>
    <col customWidth="1" min="26" max="27" width="15.71"/>
    <col customWidth="1" min="28" max="28" width="15.29"/>
    <col customWidth="1" hidden="1" min="29" max="30" width="18.43"/>
  </cols>
  <sheetData>
    <row r="1" ht="72.0" customHeight="1">
      <c r="A1" s="86" t="s">
        <v>52</v>
      </c>
      <c r="B1" s="87" t="s">
        <v>53</v>
      </c>
      <c r="C1" s="88" t="s">
        <v>54</v>
      </c>
      <c r="D1" s="88" t="s">
        <v>55</v>
      </c>
      <c r="E1" s="88" t="s">
        <v>56</v>
      </c>
      <c r="F1" s="88" t="s">
        <v>57</v>
      </c>
      <c r="G1" s="88" t="s">
        <v>58</v>
      </c>
      <c r="H1" s="88" t="s">
        <v>59</v>
      </c>
      <c r="I1" s="88" t="s">
        <v>60</v>
      </c>
      <c r="J1" s="88" t="s">
        <v>61</v>
      </c>
      <c r="K1" s="88" t="s">
        <v>62</v>
      </c>
      <c r="L1" s="88" t="s">
        <v>63</v>
      </c>
      <c r="M1" s="88" t="s">
        <v>64</v>
      </c>
      <c r="N1" s="88" t="s">
        <v>65</v>
      </c>
      <c r="O1" s="89" t="s">
        <v>66</v>
      </c>
      <c r="P1" s="90" t="s">
        <v>67</v>
      </c>
      <c r="Q1" s="88" t="s">
        <v>68</v>
      </c>
      <c r="R1" s="88" t="s">
        <v>69</v>
      </c>
      <c r="S1" s="88" t="s">
        <v>70</v>
      </c>
      <c r="T1" s="88" t="s">
        <v>71</v>
      </c>
      <c r="U1" s="88" t="s">
        <v>72</v>
      </c>
      <c r="V1" s="89" t="s">
        <v>73</v>
      </c>
      <c r="W1" s="89" t="s">
        <v>74</v>
      </c>
      <c r="X1" s="88" t="s">
        <v>75</v>
      </c>
      <c r="Y1" s="88" t="s">
        <v>76</v>
      </c>
      <c r="Z1" s="88" t="s">
        <v>77</v>
      </c>
      <c r="AA1" s="88" t="s">
        <v>78</v>
      </c>
      <c r="AB1" s="91" t="s">
        <v>79</v>
      </c>
      <c r="AC1" s="92" t="s">
        <v>70</v>
      </c>
      <c r="AD1" s="92" t="s">
        <v>69</v>
      </c>
    </row>
    <row r="2" ht="24.75" customHeight="1">
      <c r="A2" s="93">
        <v>1.0</v>
      </c>
      <c r="B2" s="94"/>
      <c r="C2" s="95"/>
      <c r="D2" s="95"/>
      <c r="E2" s="95"/>
      <c r="F2" s="95"/>
      <c r="G2" s="95"/>
      <c r="H2" s="95"/>
      <c r="I2" s="95"/>
      <c r="J2" s="95"/>
      <c r="K2" s="95"/>
      <c r="L2" s="95"/>
      <c r="M2" s="95"/>
      <c r="N2" s="96"/>
      <c r="O2" s="96"/>
      <c r="P2" s="96"/>
      <c r="Q2" s="96"/>
      <c r="R2" s="97"/>
      <c r="S2" s="97"/>
      <c r="T2" s="95"/>
      <c r="U2" s="95"/>
      <c r="V2" s="95"/>
      <c r="W2" s="98"/>
      <c r="X2" s="95"/>
      <c r="Y2" s="98"/>
      <c r="Z2" s="99"/>
      <c r="AA2" s="99"/>
      <c r="AB2" s="100"/>
      <c r="AC2" s="101">
        <f t="shared" ref="AC2:AC371" si="1">DAYS(Q2,N2)</f>
        <v>0</v>
      </c>
      <c r="AD2" s="101">
        <f t="shared" ref="AD2:AD371" si="2">DAYS(P2,N2)</f>
        <v>0</v>
      </c>
    </row>
    <row r="3" ht="24.75" customHeight="1">
      <c r="A3" s="102">
        <v>2.0</v>
      </c>
      <c r="B3" s="103"/>
      <c r="C3" s="104"/>
      <c r="D3" s="104"/>
      <c r="E3" s="104"/>
      <c r="F3" s="104"/>
      <c r="G3" s="104"/>
      <c r="H3" s="104"/>
      <c r="I3" s="104"/>
      <c r="J3" s="104"/>
      <c r="K3" s="104"/>
      <c r="L3" s="104"/>
      <c r="M3" s="95"/>
      <c r="N3" s="105"/>
      <c r="O3" s="105"/>
      <c r="P3" s="105"/>
      <c r="Q3" s="105"/>
      <c r="R3" s="97"/>
      <c r="S3" s="97"/>
      <c r="T3" s="104"/>
      <c r="U3" s="104"/>
      <c r="V3" s="104"/>
      <c r="W3" s="106"/>
      <c r="X3" s="104"/>
      <c r="Y3" s="106"/>
      <c r="Z3" s="107"/>
      <c r="AA3" s="107"/>
      <c r="AB3" s="108"/>
      <c r="AC3" s="101">
        <f t="shared" si="1"/>
        <v>0</v>
      </c>
      <c r="AD3" s="101">
        <f t="shared" si="2"/>
        <v>0</v>
      </c>
    </row>
    <row r="4" ht="24.75" customHeight="1">
      <c r="A4" s="102">
        <v>3.0</v>
      </c>
      <c r="B4" s="103"/>
      <c r="C4" s="104"/>
      <c r="D4" s="104"/>
      <c r="E4" s="104"/>
      <c r="F4" s="104"/>
      <c r="G4" s="104"/>
      <c r="H4" s="104"/>
      <c r="I4" s="104"/>
      <c r="J4" s="104"/>
      <c r="K4" s="104"/>
      <c r="L4" s="104"/>
      <c r="M4" s="95"/>
      <c r="N4" s="105"/>
      <c r="O4" s="105"/>
      <c r="P4" s="105"/>
      <c r="Q4" s="105"/>
      <c r="R4" s="97"/>
      <c r="S4" s="97"/>
      <c r="T4" s="104"/>
      <c r="U4" s="104"/>
      <c r="V4" s="104"/>
      <c r="W4" s="106"/>
      <c r="X4" s="104"/>
      <c r="Y4" s="106"/>
      <c r="Z4" s="107"/>
      <c r="AA4" s="107"/>
      <c r="AB4" s="108"/>
      <c r="AC4" s="101">
        <f t="shared" si="1"/>
        <v>0</v>
      </c>
      <c r="AD4" s="101">
        <f t="shared" si="2"/>
        <v>0</v>
      </c>
    </row>
    <row r="5" ht="24.75" customHeight="1">
      <c r="A5" s="102">
        <v>4.0</v>
      </c>
      <c r="B5" s="103"/>
      <c r="C5" s="104"/>
      <c r="D5" s="104"/>
      <c r="E5" s="104"/>
      <c r="F5" s="104"/>
      <c r="G5" s="104"/>
      <c r="H5" s="104"/>
      <c r="I5" s="104"/>
      <c r="J5" s="104"/>
      <c r="K5" s="104"/>
      <c r="L5" s="104"/>
      <c r="M5" s="95"/>
      <c r="N5" s="105"/>
      <c r="O5" s="105"/>
      <c r="P5" s="105"/>
      <c r="Q5" s="105"/>
      <c r="R5" s="97"/>
      <c r="S5" s="97"/>
      <c r="T5" s="104"/>
      <c r="U5" s="104"/>
      <c r="V5" s="104"/>
      <c r="W5" s="106"/>
      <c r="X5" s="104"/>
      <c r="Y5" s="106"/>
      <c r="Z5" s="107"/>
      <c r="AA5" s="107"/>
      <c r="AB5" s="108"/>
      <c r="AC5" s="101">
        <f t="shared" si="1"/>
        <v>0</v>
      </c>
      <c r="AD5" s="101">
        <f t="shared" si="2"/>
        <v>0</v>
      </c>
    </row>
    <row r="6" ht="24.75" customHeight="1">
      <c r="A6" s="102">
        <v>5.0</v>
      </c>
      <c r="B6" s="103"/>
      <c r="C6" s="104"/>
      <c r="D6" s="104"/>
      <c r="E6" s="104"/>
      <c r="F6" s="104"/>
      <c r="G6" s="104"/>
      <c r="H6" s="104"/>
      <c r="I6" s="104"/>
      <c r="J6" s="104"/>
      <c r="K6" s="104"/>
      <c r="L6" s="104"/>
      <c r="M6" s="95"/>
      <c r="N6" s="105"/>
      <c r="O6" s="105"/>
      <c r="P6" s="105"/>
      <c r="Q6" s="105"/>
      <c r="R6" s="97"/>
      <c r="S6" s="97"/>
      <c r="T6" s="104"/>
      <c r="U6" s="104"/>
      <c r="V6" s="104"/>
      <c r="W6" s="106"/>
      <c r="X6" s="104"/>
      <c r="Y6" s="106"/>
      <c r="Z6" s="107"/>
      <c r="AA6" s="107"/>
      <c r="AB6" s="108"/>
      <c r="AC6" s="101">
        <f t="shared" si="1"/>
        <v>0</v>
      </c>
      <c r="AD6" s="101">
        <f t="shared" si="2"/>
        <v>0</v>
      </c>
    </row>
    <row r="7" ht="24.75" customHeight="1">
      <c r="A7" s="102">
        <v>6.0</v>
      </c>
      <c r="B7" s="103"/>
      <c r="C7" s="104"/>
      <c r="D7" s="104"/>
      <c r="E7" s="104"/>
      <c r="F7" s="104"/>
      <c r="G7" s="104"/>
      <c r="H7" s="104"/>
      <c r="I7" s="104"/>
      <c r="J7" s="104"/>
      <c r="K7" s="104"/>
      <c r="L7" s="104"/>
      <c r="M7" s="95"/>
      <c r="N7" s="105"/>
      <c r="O7" s="105"/>
      <c r="P7" s="105"/>
      <c r="Q7" s="105"/>
      <c r="R7" s="97"/>
      <c r="S7" s="97"/>
      <c r="T7" s="104"/>
      <c r="U7" s="104"/>
      <c r="V7" s="104"/>
      <c r="W7" s="106"/>
      <c r="X7" s="104"/>
      <c r="Y7" s="106"/>
      <c r="Z7" s="107"/>
      <c r="AA7" s="107"/>
      <c r="AB7" s="108"/>
      <c r="AC7" s="101">
        <f t="shared" si="1"/>
        <v>0</v>
      </c>
      <c r="AD7" s="101">
        <f t="shared" si="2"/>
        <v>0</v>
      </c>
    </row>
    <row r="8" ht="24.75" customHeight="1">
      <c r="A8" s="102">
        <v>7.0</v>
      </c>
      <c r="B8" s="103"/>
      <c r="C8" s="104"/>
      <c r="D8" s="104"/>
      <c r="E8" s="104"/>
      <c r="F8" s="104"/>
      <c r="G8" s="104"/>
      <c r="H8" s="104"/>
      <c r="I8" s="104"/>
      <c r="J8" s="104"/>
      <c r="K8" s="104"/>
      <c r="L8" s="104"/>
      <c r="M8" s="95"/>
      <c r="N8" s="105"/>
      <c r="O8" s="105"/>
      <c r="P8" s="105"/>
      <c r="Q8" s="105"/>
      <c r="R8" s="97"/>
      <c r="S8" s="97"/>
      <c r="T8" s="104"/>
      <c r="U8" s="104"/>
      <c r="V8" s="104"/>
      <c r="W8" s="106"/>
      <c r="X8" s="104"/>
      <c r="Y8" s="106"/>
      <c r="Z8" s="107"/>
      <c r="AA8" s="107"/>
      <c r="AB8" s="108"/>
      <c r="AC8" s="101">
        <f t="shared" si="1"/>
        <v>0</v>
      </c>
      <c r="AD8" s="101">
        <f t="shared" si="2"/>
        <v>0</v>
      </c>
    </row>
    <row r="9" ht="24.75" customHeight="1">
      <c r="A9" s="102">
        <v>8.0</v>
      </c>
      <c r="B9" s="103"/>
      <c r="C9" s="104"/>
      <c r="D9" s="104"/>
      <c r="E9" s="104"/>
      <c r="F9" s="104"/>
      <c r="G9" s="104"/>
      <c r="H9" s="104"/>
      <c r="I9" s="104"/>
      <c r="J9" s="104"/>
      <c r="K9" s="104"/>
      <c r="L9" s="104"/>
      <c r="M9" s="95"/>
      <c r="N9" s="105"/>
      <c r="O9" s="105"/>
      <c r="P9" s="105"/>
      <c r="Q9" s="105"/>
      <c r="R9" s="97"/>
      <c r="S9" s="97"/>
      <c r="T9" s="104"/>
      <c r="U9" s="104"/>
      <c r="V9" s="104"/>
      <c r="W9" s="106"/>
      <c r="X9" s="104"/>
      <c r="Y9" s="106"/>
      <c r="Z9" s="107"/>
      <c r="AA9" s="107"/>
      <c r="AB9" s="108"/>
      <c r="AC9" s="101">
        <f t="shared" si="1"/>
        <v>0</v>
      </c>
      <c r="AD9" s="101">
        <f t="shared" si="2"/>
        <v>0</v>
      </c>
    </row>
    <row r="10" ht="24.75" customHeight="1">
      <c r="A10" s="102">
        <v>9.0</v>
      </c>
      <c r="B10" s="103"/>
      <c r="C10" s="104"/>
      <c r="D10" s="104"/>
      <c r="E10" s="104"/>
      <c r="F10" s="104"/>
      <c r="G10" s="104"/>
      <c r="H10" s="104"/>
      <c r="I10" s="104"/>
      <c r="J10" s="104"/>
      <c r="K10" s="104"/>
      <c r="L10" s="104"/>
      <c r="M10" s="95"/>
      <c r="N10" s="105"/>
      <c r="O10" s="105"/>
      <c r="P10" s="105"/>
      <c r="Q10" s="105"/>
      <c r="R10" s="97"/>
      <c r="S10" s="97"/>
      <c r="T10" s="104"/>
      <c r="U10" s="104"/>
      <c r="V10" s="104"/>
      <c r="W10" s="106"/>
      <c r="X10" s="104"/>
      <c r="Y10" s="106"/>
      <c r="Z10" s="107"/>
      <c r="AA10" s="107"/>
      <c r="AB10" s="108"/>
      <c r="AC10" s="101">
        <f t="shared" si="1"/>
        <v>0</v>
      </c>
      <c r="AD10" s="101">
        <f t="shared" si="2"/>
        <v>0</v>
      </c>
    </row>
    <row r="11" ht="24.75" customHeight="1">
      <c r="A11" s="102">
        <v>10.0</v>
      </c>
      <c r="B11" s="103"/>
      <c r="C11" s="104"/>
      <c r="D11" s="104"/>
      <c r="E11" s="104"/>
      <c r="F11" s="104"/>
      <c r="G11" s="104"/>
      <c r="H11" s="104"/>
      <c r="I11" s="104"/>
      <c r="J11" s="104"/>
      <c r="K11" s="104"/>
      <c r="L11" s="104"/>
      <c r="M11" s="95"/>
      <c r="N11" s="105"/>
      <c r="O11" s="105"/>
      <c r="P11" s="105"/>
      <c r="Q11" s="105"/>
      <c r="R11" s="97"/>
      <c r="S11" s="97"/>
      <c r="T11" s="104"/>
      <c r="U11" s="104"/>
      <c r="V11" s="104"/>
      <c r="W11" s="106"/>
      <c r="X11" s="104"/>
      <c r="Y11" s="106"/>
      <c r="Z11" s="107"/>
      <c r="AA11" s="107"/>
      <c r="AB11" s="108"/>
      <c r="AC11" s="101">
        <f t="shared" si="1"/>
        <v>0</v>
      </c>
      <c r="AD11" s="101">
        <f t="shared" si="2"/>
        <v>0</v>
      </c>
    </row>
    <row r="12" ht="24.75" customHeight="1">
      <c r="A12" s="102">
        <v>11.0</v>
      </c>
      <c r="B12" s="103"/>
      <c r="C12" s="104"/>
      <c r="D12" s="104"/>
      <c r="E12" s="104"/>
      <c r="F12" s="104"/>
      <c r="G12" s="104"/>
      <c r="H12" s="104"/>
      <c r="I12" s="104"/>
      <c r="J12" s="104"/>
      <c r="K12" s="104"/>
      <c r="L12" s="104"/>
      <c r="M12" s="95"/>
      <c r="N12" s="105"/>
      <c r="O12" s="105"/>
      <c r="P12" s="105"/>
      <c r="Q12" s="105"/>
      <c r="R12" s="97"/>
      <c r="S12" s="97"/>
      <c r="T12" s="104"/>
      <c r="U12" s="104"/>
      <c r="V12" s="104"/>
      <c r="W12" s="106"/>
      <c r="X12" s="104"/>
      <c r="Y12" s="106"/>
      <c r="Z12" s="107"/>
      <c r="AA12" s="107"/>
      <c r="AB12" s="108"/>
      <c r="AC12" s="101">
        <f t="shared" si="1"/>
        <v>0</v>
      </c>
      <c r="AD12" s="101">
        <f t="shared" si="2"/>
        <v>0</v>
      </c>
    </row>
    <row r="13" ht="24.75" customHeight="1">
      <c r="A13" s="102">
        <v>12.0</v>
      </c>
      <c r="B13" s="103"/>
      <c r="C13" s="104"/>
      <c r="D13" s="104"/>
      <c r="E13" s="104"/>
      <c r="F13" s="104"/>
      <c r="G13" s="104"/>
      <c r="H13" s="104"/>
      <c r="I13" s="104"/>
      <c r="J13" s="104"/>
      <c r="K13" s="104"/>
      <c r="L13" s="104"/>
      <c r="M13" s="95"/>
      <c r="N13" s="105"/>
      <c r="O13" s="105"/>
      <c r="P13" s="105"/>
      <c r="Q13" s="105"/>
      <c r="R13" s="97"/>
      <c r="S13" s="97"/>
      <c r="T13" s="104"/>
      <c r="U13" s="104"/>
      <c r="V13" s="104"/>
      <c r="W13" s="106"/>
      <c r="X13" s="104"/>
      <c r="Y13" s="106"/>
      <c r="Z13" s="107"/>
      <c r="AA13" s="107"/>
      <c r="AB13" s="108"/>
      <c r="AC13" s="101">
        <f t="shared" si="1"/>
        <v>0</v>
      </c>
      <c r="AD13" s="101">
        <f t="shared" si="2"/>
        <v>0</v>
      </c>
    </row>
    <row r="14" ht="24.75" customHeight="1">
      <c r="A14" s="102">
        <v>13.0</v>
      </c>
      <c r="B14" s="103"/>
      <c r="C14" s="104"/>
      <c r="D14" s="104"/>
      <c r="E14" s="104"/>
      <c r="F14" s="104"/>
      <c r="G14" s="104"/>
      <c r="H14" s="104"/>
      <c r="I14" s="104"/>
      <c r="J14" s="104"/>
      <c r="K14" s="104"/>
      <c r="L14" s="104"/>
      <c r="M14" s="95"/>
      <c r="N14" s="105"/>
      <c r="O14" s="105"/>
      <c r="P14" s="105"/>
      <c r="Q14" s="105"/>
      <c r="R14" s="97"/>
      <c r="S14" s="97"/>
      <c r="T14" s="104"/>
      <c r="U14" s="104"/>
      <c r="V14" s="104"/>
      <c r="W14" s="106"/>
      <c r="X14" s="104"/>
      <c r="Y14" s="106"/>
      <c r="Z14" s="107"/>
      <c r="AA14" s="107"/>
      <c r="AB14" s="108"/>
      <c r="AC14" s="101">
        <f t="shared" si="1"/>
        <v>0</v>
      </c>
      <c r="AD14" s="101">
        <f t="shared" si="2"/>
        <v>0</v>
      </c>
    </row>
    <row r="15" ht="24.75" customHeight="1">
      <c r="A15" s="102">
        <v>14.0</v>
      </c>
      <c r="B15" s="103"/>
      <c r="C15" s="104"/>
      <c r="D15" s="104"/>
      <c r="E15" s="104"/>
      <c r="F15" s="104"/>
      <c r="G15" s="104"/>
      <c r="H15" s="104"/>
      <c r="I15" s="104"/>
      <c r="J15" s="104"/>
      <c r="K15" s="104"/>
      <c r="L15" s="104"/>
      <c r="M15" s="95"/>
      <c r="N15" s="105"/>
      <c r="O15" s="105"/>
      <c r="P15" s="105"/>
      <c r="Q15" s="105"/>
      <c r="R15" s="97"/>
      <c r="S15" s="97"/>
      <c r="T15" s="104"/>
      <c r="U15" s="104"/>
      <c r="V15" s="104"/>
      <c r="W15" s="106"/>
      <c r="X15" s="104"/>
      <c r="Y15" s="106"/>
      <c r="Z15" s="107"/>
      <c r="AA15" s="107"/>
      <c r="AB15" s="108"/>
      <c r="AC15" s="101">
        <f t="shared" si="1"/>
        <v>0</v>
      </c>
      <c r="AD15" s="101">
        <f t="shared" si="2"/>
        <v>0</v>
      </c>
    </row>
    <row r="16" ht="24.75" customHeight="1">
      <c r="A16" s="102">
        <v>15.0</v>
      </c>
      <c r="B16" s="103"/>
      <c r="C16" s="104"/>
      <c r="D16" s="104"/>
      <c r="E16" s="104"/>
      <c r="F16" s="104"/>
      <c r="G16" s="104"/>
      <c r="H16" s="104"/>
      <c r="I16" s="104"/>
      <c r="J16" s="104"/>
      <c r="K16" s="104"/>
      <c r="L16" s="104"/>
      <c r="M16" s="95"/>
      <c r="N16" s="105"/>
      <c r="O16" s="105"/>
      <c r="P16" s="105"/>
      <c r="Q16" s="105"/>
      <c r="R16" s="97"/>
      <c r="S16" s="97"/>
      <c r="T16" s="104"/>
      <c r="U16" s="104"/>
      <c r="V16" s="104"/>
      <c r="W16" s="106"/>
      <c r="X16" s="104"/>
      <c r="Y16" s="106"/>
      <c r="Z16" s="107"/>
      <c r="AA16" s="107"/>
      <c r="AB16" s="108"/>
      <c r="AC16" s="101">
        <f t="shared" si="1"/>
        <v>0</v>
      </c>
      <c r="AD16" s="101">
        <f t="shared" si="2"/>
        <v>0</v>
      </c>
    </row>
    <row r="17" ht="24.75" customHeight="1">
      <c r="A17" s="102">
        <v>16.0</v>
      </c>
      <c r="B17" s="103"/>
      <c r="C17" s="104"/>
      <c r="D17" s="104"/>
      <c r="E17" s="104"/>
      <c r="F17" s="104"/>
      <c r="G17" s="104"/>
      <c r="H17" s="104"/>
      <c r="I17" s="104"/>
      <c r="J17" s="104"/>
      <c r="K17" s="104"/>
      <c r="L17" s="104"/>
      <c r="M17" s="95"/>
      <c r="N17" s="105"/>
      <c r="O17" s="105"/>
      <c r="P17" s="105"/>
      <c r="Q17" s="105"/>
      <c r="R17" s="97"/>
      <c r="S17" s="97"/>
      <c r="T17" s="104"/>
      <c r="U17" s="104"/>
      <c r="V17" s="104"/>
      <c r="W17" s="106"/>
      <c r="X17" s="104"/>
      <c r="Y17" s="106"/>
      <c r="Z17" s="107"/>
      <c r="AA17" s="107"/>
      <c r="AB17" s="108"/>
      <c r="AC17" s="101">
        <f t="shared" si="1"/>
        <v>0</v>
      </c>
      <c r="AD17" s="101">
        <f t="shared" si="2"/>
        <v>0</v>
      </c>
    </row>
    <row r="18" ht="24.75" customHeight="1">
      <c r="A18" s="102">
        <v>17.0</v>
      </c>
      <c r="B18" s="103"/>
      <c r="C18" s="104"/>
      <c r="D18" s="104"/>
      <c r="E18" s="104"/>
      <c r="F18" s="104"/>
      <c r="G18" s="104"/>
      <c r="H18" s="104"/>
      <c r="I18" s="104"/>
      <c r="J18" s="104"/>
      <c r="K18" s="104"/>
      <c r="L18" s="104"/>
      <c r="M18" s="95"/>
      <c r="N18" s="105"/>
      <c r="O18" s="105"/>
      <c r="P18" s="105"/>
      <c r="Q18" s="105"/>
      <c r="R18" s="97"/>
      <c r="S18" s="97"/>
      <c r="T18" s="104"/>
      <c r="U18" s="104"/>
      <c r="V18" s="104"/>
      <c r="W18" s="106"/>
      <c r="X18" s="104"/>
      <c r="Y18" s="106"/>
      <c r="Z18" s="107"/>
      <c r="AA18" s="107"/>
      <c r="AB18" s="108"/>
      <c r="AC18" s="101">
        <f t="shared" si="1"/>
        <v>0</v>
      </c>
      <c r="AD18" s="101">
        <f t="shared" si="2"/>
        <v>0</v>
      </c>
    </row>
    <row r="19" ht="24.75" customHeight="1">
      <c r="A19" s="102">
        <v>18.0</v>
      </c>
      <c r="B19" s="103"/>
      <c r="C19" s="104"/>
      <c r="D19" s="104"/>
      <c r="E19" s="104"/>
      <c r="F19" s="104"/>
      <c r="G19" s="104"/>
      <c r="H19" s="104"/>
      <c r="I19" s="104"/>
      <c r="J19" s="104"/>
      <c r="K19" s="104"/>
      <c r="L19" s="104"/>
      <c r="M19" s="95"/>
      <c r="N19" s="105"/>
      <c r="O19" s="105"/>
      <c r="P19" s="105"/>
      <c r="Q19" s="105"/>
      <c r="R19" s="97"/>
      <c r="S19" s="97"/>
      <c r="T19" s="104"/>
      <c r="U19" s="104"/>
      <c r="V19" s="104"/>
      <c r="W19" s="106"/>
      <c r="X19" s="104"/>
      <c r="Y19" s="106"/>
      <c r="Z19" s="107"/>
      <c r="AA19" s="107"/>
      <c r="AB19" s="108"/>
      <c r="AC19" s="101">
        <f t="shared" si="1"/>
        <v>0</v>
      </c>
      <c r="AD19" s="101">
        <f t="shared" si="2"/>
        <v>0</v>
      </c>
    </row>
    <row r="20" ht="24.75" customHeight="1">
      <c r="A20" s="102">
        <v>19.0</v>
      </c>
      <c r="B20" s="103"/>
      <c r="C20" s="104"/>
      <c r="D20" s="104"/>
      <c r="E20" s="104"/>
      <c r="F20" s="104"/>
      <c r="G20" s="104"/>
      <c r="H20" s="104"/>
      <c r="I20" s="104"/>
      <c r="J20" s="104"/>
      <c r="K20" s="104"/>
      <c r="L20" s="104"/>
      <c r="M20" s="95"/>
      <c r="N20" s="105"/>
      <c r="O20" s="105"/>
      <c r="P20" s="105"/>
      <c r="Q20" s="105"/>
      <c r="R20" s="97"/>
      <c r="S20" s="97"/>
      <c r="T20" s="104"/>
      <c r="U20" s="104"/>
      <c r="V20" s="104"/>
      <c r="W20" s="106"/>
      <c r="X20" s="104"/>
      <c r="Y20" s="106"/>
      <c r="Z20" s="107"/>
      <c r="AA20" s="107"/>
      <c r="AB20" s="108"/>
      <c r="AC20" s="101">
        <f t="shared" si="1"/>
        <v>0</v>
      </c>
      <c r="AD20" s="101">
        <f t="shared" si="2"/>
        <v>0</v>
      </c>
    </row>
    <row r="21" ht="24.75" customHeight="1">
      <c r="A21" s="102">
        <v>20.0</v>
      </c>
      <c r="B21" s="103"/>
      <c r="C21" s="104"/>
      <c r="D21" s="104"/>
      <c r="E21" s="104"/>
      <c r="F21" s="104"/>
      <c r="G21" s="104"/>
      <c r="H21" s="104"/>
      <c r="I21" s="104"/>
      <c r="J21" s="104"/>
      <c r="K21" s="104"/>
      <c r="L21" s="104"/>
      <c r="M21" s="95"/>
      <c r="N21" s="105"/>
      <c r="O21" s="105"/>
      <c r="P21" s="105"/>
      <c r="Q21" s="105"/>
      <c r="R21" s="97"/>
      <c r="S21" s="97"/>
      <c r="T21" s="104"/>
      <c r="U21" s="104"/>
      <c r="V21" s="104"/>
      <c r="W21" s="106"/>
      <c r="X21" s="104"/>
      <c r="Y21" s="106"/>
      <c r="Z21" s="107"/>
      <c r="AA21" s="107"/>
      <c r="AB21" s="108"/>
      <c r="AC21" s="101">
        <f t="shared" si="1"/>
        <v>0</v>
      </c>
      <c r="AD21" s="101">
        <f t="shared" si="2"/>
        <v>0</v>
      </c>
    </row>
    <row r="22" ht="24.75" customHeight="1">
      <c r="A22" s="102">
        <v>21.0</v>
      </c>
      <c r="B22" s="103"/>
      <c r="C22" s="104"/>
      <c r="D22" s="107"/>
      <c r="E22" s="107"/>
      <c r="F22" s="104"/>
      <c r="G22" s="104"/>
      <c r="H22" s="107"/>
      <c r="I22" s="107"/>
      <c r="J22" s="104"/>
      <c r="K22" s="104"/>
      <c r="L22" s="104"/>
      <c r="M22" s="95"/>
      <c r="N22" s="105"/>
      <c r="O22" s="105"/>
      <c r="P22" s="105"/>
      <c r="Q22" s="105"/>
      <c r="R22" s="97"/>
      <c r="S22" s="97"/>
      <c r="T22" s="107"/>
      <c r="U22" s="104"/>
      <c r="V22" s="104"/>
      <c r="W22" s="106"/>
      <c r="X22" s="104"/>
      <c r="Y22" s="106"/>
      <c r="Z22" s="107"/>
      <c r="AA22" s="107"/>
      <c r="AB22" s="108"/>
      <c r="AC22" s="101">
        <f t="shared" si="1"/>
        <v>0</v>
      </c>
      <c r="AD22" s="101">
        <f t="shared" si="2"/>
        <v>0</v>
      </c>
    </row>
    <row r="23" ht="24.75" customHeight="1">
      <c r="A23" s="102">
        <v>22.0</v>
      </c>
      <c r="B23" s="103"/>
      <c r="C23" s="104"/>
      <c r="D23" s="107"/>
      <c r="E23" s="107"/>
      <c r="F23" s="104"/>
      <c r="G23" s="104"/>
      <c r="H23" s="107"/>
      <c r="I23" s="107"/>
      <c r="J23" s="104"/>
      <c r="K23" s="104"/>
      <c r="L23" s="104"/>
      <c r="M23" s="95"/>
      <c r="N23" s="105"/>
      <c r="O23" s="105"/>
      <c r="P23" s="105"/>
      <c r="Q23" s="105"/>
      <c r="R23" s="97"/>
      <c r="S23" s="97"/>
      <c r="T23" s="107"/>
      <c r="U23" s="104"/>
      <c r="V23" s="104"/>
      <c r="W23" s="106"/>
      <c r="X23" s="104"/>
      <c r="Y23" s="106"/>
      <c r="Z23" s="107"/>
      <c r="AA23" s="107"/>
      <c r="AB23" s="108"/>
      <c r="AC23" s="101">
        <f t="shared" si="1"/>
        <v>0</v>
      </c>
      <c r="AD23" s="101">
        <f t="shared" si="2"/>
        <v>0</v>
      </c>
    </row>
    <row r="24" ht="24.75" customHeight="1">
      <c r="A24" s="102">
        <v>23.0</v>
      </c>
      <c r="B24" s="103"/>
      <c r="C24" s="104"/>
      <c r="D24" s="107"/>
      <c r="E24" s="107"/>
      <c r="F24" s="104"/>
      <c r="G24" s="104"/>
      <c r="H24" s="107"/>
      <c r="I24" s="107"/>
      <c r="J24" s="104"/>
      <c r="K24" s="104"/>
      <c r="L24" s="104"/>
      <c r="M24" s="95"/>
      <c r="N24" s="105"/>
      <c r="O24" s="105"/>
      <c r="P24" s="105"/>
      <c r="Q24" s="105"/>
      <c r="R24" s="97"/>
      <c r="S24" s="97"/>
      <c r="T24" s="107"/>
      <c r="U24" s="104"/>
      <c r="V24" s="104"/>
      <c r="W24" s="106"/>
      <c r="X24" s="104"/>
      <c r="Y24" s="106"/>
      <c r="Z24" s="107"/>
      <c r="AA24" s="107"/>
      <c r="AB24" s="108"/>
      <c r="AC24" s="101">
        <f t="shared" si="1"/>
        <v>0</v>
      </c>
      <c r="AD24" s="101">
        <f t="shared" si="2"/>
        <v>0</v>
      </c>
    </row>
    <row r="25" ht="24.75" customHeight="1">
      <c r="A25" s="102">
        <v>24.0</v>
      </c>
      <c r="B25" s="103"/>
      <c r="C25" s="104"/>
      <c r="D25" s="107"/>
      <c r="E25" s="107"/>
      <c r="F25" s="104"/>
      <c r="G25" s="104"/>
      <c r="H25" s="107"/>
      <c r="I25" s="107"/>
      <c r="J25" s="104"/>
      <c r="K25" s="104"/>
      <c r="L25" s="104"/>
      <c r="M25" s="95"/>
      <c r="N25" s="105"/>
      <c r="O25" s="105"/>
      <c r="P25" s="105"/>
      <c r="Q25" s="105"/>
      <c r="R25" s="97"/>
      <c r="S25" s="97"/>
      <c r="T25" s="107"/>
      <c r="U25" s="104"/>
      <c r="V25" s="104"/>
      <c r="W25" s="106"/>
      <c r="X25" s="104"/>
      <c r="Y25" s="106"/>
      <c r="Z25" s="107"/>
      <c r="AA25" s="107"/>
      <c r="AB25" s="108"/>
      <c r="AC25" s="101">
        <f t="shared" si="1"/>
        <v>0</v>
      </c>
      <c r="AD25" s="101">
        <f t="shared" si="2"/>
        <v>0</v>
      </c>
    </row>
    <row r="26" ht="24.75" customHeight="1">
      <c r="A26" s="102">
        <v>25.0</v>
      </c>
      <c r="B26" s="103"/>
      <c r="C26" s="104"/>
      <c r="D26" s="107"/>
      <c r="E26" s="107"/>
      <c r="F26" s="104"/>
      <c r="G26" s="104"/>
      <c r="H26" s="107"/>
      <c r="I26" s="107"/>
      <c r="J26" s="104"/>
      <c r="K26" s="104"/>
      <c r="L26" s="104"/>
      <c r="M26" s="95"/>
      <c r="N26" s="105"/>
      <c r="O26" s="105"/>
      <c r="P26" s="105"/>
      <c r="Q26" s="105"/>
      <c r="R26" s="97"/>
      <c r="S26" s="97"/>
      <c r="T26" s="107"/>
      <c r="U26" s="104"/>
      <c r="V26" s="104"/>
      <c r="W26" s="106"/>
      <c r="X26" s="104"/>
      <c r="Y26" s="106"/>
      <c r="Z26" s="107"/>
      <c r="AA26" s="107"/>
      <c r="AB26" s="108"/>
      <c r="AC26" s="101">
        <f t="shared" si="1"/>
        <v>0</v>
      </c>
      <c r="AD26" s="101">
        <f t="shared" si="2"/>
        <v>0</v>
      </c>
    </row>
    <row r="27" ht="24.75" customHeight="1">
      <c r="A27" s="102">
        <v>26.0</v>
      </c>
      <c r="B27" s="103"/>
      <c r="C27" s="104"/>
      <c r="D27" s="107"/>
      <c r="E27" s="107"/>
      <c r="F27" s="104"/>
      <c r="G27" s="104"/>
      <c r="H27" s="107"/>
      <c r="I27" s="107"/>
      <c r="J27" s="104"/>
      <c r="K27" s="104"/>
      <c r="L27" s="104"/>
      <c r="M27" s="95"/>
      <c r="N27" s="105"/>
      <c r="O27" s="105"/>
      <c r="P27" s="105"/>
      <c r="Q27" s="105"/>
      <c r="R27" s="97"/>
      <c r="S27" s="97"/>
      <c r="T27" s="107"/>
      <c r="U27" s="104"/>
      <c r="V27" s="104"/>
      <c r="W27" s="106"/>
      <c r="X27" s="104"/>
      <c r="Y27" s="106"/>
      <c r="Z27" s="107"/>
      <c r="AA27" s="107"/>
      <c r="AB27" s="108"/>
      <c r="AC27" s="101">
        <f t="shared" si="1"/>
        <v>0</v>
      </c>
      <c r="AD27" s="101">
        <f t="shared" si="2"/>
        <v>0</v>
      </c>
    </row>
    <row r="28" ht="24.75" customHeight="1">
      <c r="A28" s="102">
        <v>27.0</v>
      </c>
      <c r="B28" s="103"/>
      <c r="C28" s="104"/>
      <c r="D28" s="107"/>
      <c r="E28" s="107"/>
      <c r="F28" s="104"/>
      <c r="G28" s="104"/>
      <c r="H28" s="107"/>
      <c r="I28" s="107"/>
      <c r="J28" s="104"/>
      <c r="K28" s="104"/>
      <c r="L28" s="104"/>
      <c r="M28" s="95"/>
      <c r="N28" s="105"/>
      <c r="O28" s="105"/>
      <c r="P28" s="105"/>
      <c r="Q28" s="105"/>
      <c r="R28" s="97"/>
      <c r="S28" s="97"/>
      <c r="T28" s="107"/>
      <c r="U28" s="104"/>
      <c r="V28" s="104"/>
      <c r="W28" s="106"/>
      <c r="X28" s="104"/>
      <c r="Y28" s="106"/>
      <c r="Z28" s="107"/>
      <c r="AA28" s="107"/>
      <c r="AB28" s="108"/>
      <c r="AC28" s="101">
        <f t="shared" si="1"/>
        <v>0</v>
      </c>
      <c r="AD28" s="101">
        <f t="shared" si="2"/>
        <v>0</v>
      </c>
    </row>
    <row r="29" ht="24.75" customHeight="1">
      <c r="A29" s="102">
        <v>28.0</v>
      </c>
      <c r="B29" s="103"/>
      <c r="C29" s="104"/>
      <c r="D29" s="107"/>
      <c r="E29" s="107"/>
      <c r="F29" s="104"/>
      <c r="G29" s="104"/>
      <c r="H29" s="107"/>
      <c r="I29" s="107"/>
      <c r="J29" s="104"/>
      <c r="K29" s="104"/>
      <c r="L29" s="104"/>
      <c r="M29" s="95"/>
      <c r="N29" s="105"/>
      <c r="O29" s="105"/>
      <c r="P29" s="105"/>
      <c r="Q29" s="105"/>
      <c r="R29" s="97"/>
      <c r="S29" s="97"/>
      <c r="T29" s="107"/>
      <c r="U29" s="104"/>
      <c r="V29" s="104"/>
      <c r="W29" s="106"/>
      <c r="X29" s="104"/>
      <c r="Y29" s="106"/>
      <c r="Z29" s="107"/>
      <c r="AA29" s="107"/>
      <c r="AB29" s="108"/>
      <c r="AC29" s="101">
        <f t="shared" si="1"/>
        <v>0</v>
      </c>
      <c r="AD29" s="101">
        <f t="shared" si="2"/>
        <v>0</v>
      </c>
    </row>
    <row r="30" ht="24.75" customHeight="1">
      <c r="A30" s="102">
        <v>29.0</v>
      </c>
      <c r="B30" s="103"/>
      <c r="C30" s="104"/>
      <c r="D30" s="107"/>
      <c r="E30" s="107"/>
      <c r="F30" s="104"/>
      <c r="G30" s="104"/>
      <c r="H30" s="107"/>
      <c r="I30" s="107"/>
      <c r="J30" s="104"/>
      <c r="K30" s="104"/>
      <c r="L30" s="104"/>
      <c r="M30" s="95"/>
      <c r="N30" s="105"/>
      <c r="O30" s="105"/>
      <c r="P30" s="105"/>
      <c r="Q30" s="105"/>
      <c r="R30" s="97"/>
      <c r="S30" s="97"/>
      <c r="T30" s="107"/>
      <c r="U30" s="104"/>
      <c r="V30" s="104"/>
      <c r="W30" s="106"/>
      <c r="X30" s="104"/>
      <c r="Y30" s="106"/>
      <c r="Z30" s="107"/>
      <c r="AA30" s="107"/>
      <c r="AB30" s="108"/>
      <c r="AC30" s="101">
        <f t="shared" si="1"/>
        <v>0</v>
      </c>
      <c r="AD30" s="101">
        <f t="shared" si="2"/>
        <v>0</v>
      </c>
    </row>
    <row r="31" ht="24.75" customHeight="1">
      <c r="A31" s="102">
        <v>30.0</v>
      </c>
      <c r="B31" s="103"/>
      <c r="C31" s="104"/>
      <c r="D31" s="107"/>
      <c r="E31" s="107"/>
      <c r="F31" s="104"/>
      <c r="G31" s="104"/>
      <c r="H31" s="107"/>
      <c r="I31" s="107"/>
      <c r="J31" s="104"/>
      <c r="K31" s="104"/>
      <c r="L31" s="104"/>
      <c r="M31" s="95"/>
      <c r="N31" s="105"/>
      <c r="O31" s="105"/>
      <c r="P31" s="105"/>
      <c r="Q31" s="105"/>
      <c r="R31" s="97"/>
      <c r="S31" s="97"/>
      <c r="T31" s="107"/>
      <c r="U31" s="104"/>
      <c r="V31" s="104"/>
      <c r="W31" s="106"/>
      <c r="X31" s="104"/>
      <c r="Y31" s="106"/>
      <c r="Z31" s="107"/>
      <c r="AA31" s="107"/>
      <c r="AB31" s="108"/>
      <c r="AC31" s="101">
        <f t="shared" si="1"/>
        <v>0</v>
      </c>
      <c r="AD31" s="101">
        <f t="shared" si="2"/>
        <v>0</v>
      </c>
    </row>
    <row r="32" ht="24.75" customHeight="1">
      <c r="A32" s="102">
        <v>31.0</v>
      </c>
      <c r="B32" s="103"/>
      <c r="C32" s="104"/>
      <c r="D32" s="107"/>
      <c r="E32" s="107"/>
      <c r="F32" s="104"/>
      <c r="G32" s="104"/>
      <c r="H32" s="107"/>
      <c r="I32" s="107"/>
      <c r="J32" s="104"/>
      <c r="K32" s="104"/>
      <c r="L32" s="104"/>
      <c r="M32" s="95"/>
      <c r="N32" s="105"/>
      <c r="O32" s="105"/>
      <c r="P32" s="105"/>
      <c r="Q32" s="105"/>
      <c r="R32" s="97"/>
      <c r="S32" s="97"/>
      <c r="T32" s="107"/>
      <c r="U32" s="104"/>
      <c r="V32" s="104"/>
      <c r="W32" s="106"/>
      <c r="X32" s="104"/>
      <c r="Y32" s="106"/>
      <c r="Z32" s="107"/>
      <c r="AA32" s="107"/>
      <c r="AB32" s="108"/>
      <c r="AC32" s="101">
        <f t="shared" si="1"/>
        <v>0</v>
      </c>
      <c r="AD32" s="101">
        <f t="shared" si="2"/>
        <v>0</v>
      </c>
    </row>
    <row r="33" ht="24.75" customHeight="1">
      <c r="A33" s="102">
        <v>32.0</v>
      </c>
      <c r="B33" s="103"/>
      <c r="C33" s="104"/>
      <c r="D33" s="107"/>
      <c r="E33" s="107"/>
      <c r="F33" s="104"/>
      <c r="G33" s="104"/>
      <c r="H33" s="107"/>
      <c r="I33" s="107"/>
      <c r="J33" s="104"/>
      <c r="K33" s="104"/>
      <c r="L33" s="104"/>
      <c r="M33" s="95"/>
      <c r="N33" s="105"/>
      <c r="O33" s="105"/>
      <c r="P33" s="105"/>
      <c r="Q33" s="105"/>
      <c r="R33" s="97"/>
      <c r="S33" s="97"/>
      <c r="T33" s="107"/>
      <c r="U33" s="104"/>
      <c r="V33" s="104"/>
      <c r="W33" s="106"/>
      <c r="X33" s="104"/>
      <c r="Y33" s="106"/>
      <c r="Z33" s="107"/>
      <c r="AA33" s="107"/>
      <c r="AB33" s="108"/>
      <c r="AC33" s="101">
        <f t="shared" si="1"/>
        <v>0</v>
      </c>
      <c r="AD33" s="101">
        <f t="shared" si="2"/>
        <v>0</v>
      </c>
    </row>
    <row r="34" ht="24.75" customHeight="1">
      <c r="A34" s="102">
        <v>33.0</v>
      </c>
      <c r="B34" s="103"/>
      <c r="C34" s="104"/>
      <c r="D34" s="107"/>
      <c r="E34" s="107"/>
      <c r="F34" s="104"/>
      <c r="G34" s="104"/>
      <c r="H34" s="107"/>
      <c r="I34" s="107"/>
      <c r="J34" s="104"/>
      <c r="K34" s="104"/>
      <c r="L34" s="104"/>
      <c r="M34" s="95"/>
      <c r="N34" s="105"/>
      <c r="O34" s="105"/>
      <c r="P34" s="105"/>
      <c r="Q34" s="105"/>
      <c r="R34" s="97"/>
      <c r="S34" s="97"/>
      <c r="T34" s="107"/>
      <c r="U34" s="104"/>
      <c r="V34" s="104"/>
      <c r="W34" s="106"/>
      <c r="X34" s="104"/>
      <c r="Y34" s="106"/>
      <c r="Z34" s="107"/>
      <c r="AA34" s="107"/>
      <c r="AB34" s="108"/>
      <c r="AC34" s="101">
        <f t="shared" si="1"/>
        <v>0</v>
      </c>
      <c r="AD34" s="101">
        <f t="shared" si="2"/>
        <v>0</v>
      </c>
    </row>
    <row r="35" ht="24.75" customHeight="1">
      <c r="A35" s="102">
        <v>34.0</v>
      </c>
      <c r="B35" s="103"/>
      <c r="C35" s="104"/>
      <c r="D35" s="107"/>
      <c r="E35" s="107"/>
      <c r="F35" s="104"/>
      <c r="G35" s="104"/>
      <c r="H35" s="107"/>
      <c r="I35" s="107"/>
      <c r="J35" s="104"/>
      <c r="K35" s="104"/>
      <c r="L35" s="104"/>
      <c r="M35" s="95"/>
      <c r="N35" s="105"/>
      <c r="O35" s="105"/>
      <c r="P35" s="105"/>
      <c r="Q35" s="105"/>
      <c r="R35" s="97"/>
      <c r="S35" s="97"/>
      <c r="T35" s="107"/>
      <c r="U35" s="104"/>
      <c r="V35" s="104"/>
      <c r="W35" s="106"/>
      <c r="X35" s="104"/>
      <c r="Y35" s="106"/>
      <c r="Z35" s="107"/>
      <c r="AA35" s="107"/>
      <c r="AB35" s="108"/>
      <c r="AC35" s="101">
        <f t="shared" si="1"/>
        <v>0</v>
      </c>
      <c r="AD35" s="101">
        <f t="shared" si="2"/>
        <v>0</v>
      </c>
    </row>
    <row r="36" ht="24.75" customHeight="1">
      <c r="A36" s="102">
        <v>35.0</v>
      </c>
      <c r="B36" s="103"/>
      <c r="C36" s="104"/>
      <c r="D36" s="107"/>
      <c r="E36" s="107"/>
      <c r="F36" s="104"/>
      <c r="G36" s="104"/>
      <c r="H36" s="107"/>
      <c r="I36" s="107"/>
      <c r="J36" s="104"/>
      <c r="K36" s="104"/>
      <c r="L36" s="104"/>
      <c r="M36" s="95"/>
      <c r="N36" s="105"/>
      <c r="O36" s="105"/>
      <c r="P36" s="105"/>
      <c r="Q36" s="105"/>
      <c r="R36" s="97"/>
      <c r="S36" s="97"/>
      <c r="T36" s="107"/>
      <c r="U36" s="104"/>
      <c r="V36" s="104"/>
      <c r="W36" s="106"/>
      <c r="X36" s="104"/>
      <c r="Y36" s="106"/>
      <c r="Z36" s="107"/>
      <c r="AA36" s="107"/>
      <c r="AB36" s="108"/>
      <c r="AC36" s="101">
        <f t="shared" si="1"/>
        <v>0</v>
      </c>
      <c r="AD36" s="101">
        <f t="shared" si="2"/>
        <v>0</v>
      </c>
    </row>
    <row r="37" ht="24.75" customHeight="1">
      <c r="A37" s="102">
        <v>36.0</v>
      </c>
      <c r="B37" s="103"/>
      <c r="C37" s="104"/>
      <c r="D37" s="107"/>
      <c r="E37" s="107"/>
      <c r="F37" s="104"/>
      <c r="G37" s="104"/>
      <c r="H37" s="107"/>
      <c r="I37" s="107"/>
      <c r="J37" s="104"/>
      <c r="K37" s="104"/>
      <c r="L37" s="104"/>
      <c r="M37" s="95"/>
      <c r="N37" s="105"/>
      <c r="O37" s="105"/>
      <c r="P37" s="105"/>
      <c r="Q37" s="105"/>
      <c r="R37" s="97"/>
      <c r="S37" s="97"/>
      <c r="T37" s="107"/>
      <c r="U37" s="104"/>
      <c r="V37" s="104"/>
      <c r="W37" s="106"/>
      <c r="X37" s="104"/>
      <c r="Y37" s="106"/>
      <c r="Z37" s="107"/>
      <c r="AA37" s="107"/>
      <c r="AB37" s="108"/>
      <c r="AC37" s="101">
        <f t="shared" si="1"/>
        <v>0</v>
      </c>
      <c r="AD37" s="101">
        <f t="shared" si="2"/>
        <v>0</v>
      </c>
    </row>
    <row r="38" ht="24.75" customHeight="1">
      <c r="A38" s="102">
        <v>37.0</v>
      </c>
      <c r="B38" s="103"/>
      <c r="C38" s="104"/>
      <c r="D38" s="107"/>
      <c r="E38" s="107"/>
      <c r="F38" s="104"/>
      <c r="G38" s="104"/>
      <c r="H38" s="107"/>
      <c r="I38" s="107"/>
      <c r="J38" s="104"/>
      <c r="K38" s="104"/>
      <c r="L38" s="104"/>
      <c r="M38" s="95"/>
      <c r="N38" s="105"/>
      <c r="O38" s="105"/>
      <c r="P38" s="105"/>
      <c r="Q38" s="105"/>
      <c r="R38" s="97"/>
      <c r="S38" s="97"/>
      <c r="T38" s="107"/>
      <c r="U38" s="104"/>
      <c r="V38" s="104"/>
      <c r="W38" s="106"/>
      <c r="X38" s="104"/>
      <c r="Y38" s="106"/>
      <c r="Z38" s="107"/>
      <c r="AA38" s="107"/>
      <c r="AB38" s="108"/>
      <c r="AC38" s="101">
        <f t="shared" si="1"/>
        <v>0</v>
      </c>
      <c r="AD38" s="101">
        <f t="shared" si="2"/>
        <v>0</v>
      </c>
    </row>
    <row r="39" ht="24.75" customHeight="1">
      <c r="A39" s="102">
        <v>38.0</v>
      </c>
      <c r="B39" s="103"/>
      <c r="C39" s="104"/>
      <c r="D39" s="107"/>
      <c r="E39" s="107"/>
      <c r="F39" s="104"/>
      <c r="G39" s="104"/>
      <c r="H39" s="107"/>
      <c r="I39" s="107"/>
      <c r="J39" s="104"/>
      <c r="K39" s="104"/>
      <c r="L39" s="104"/>
      <c r="M39" s="95"/>
      <c r="N39" s="105"/>
      <c r="O39" s="105"/>
      <c r="P39" s="105"/>
      <c r="Q39" s="105"/>
      <c r="R39" s="97"/>
      <c r="S39" s="97"/>
      <c r="T39" s="107"/>
      <c r="U39" s="104"/>
      <c r="V39" s="104"/>
      <c r="W39" s="106"/>
      <c r="X39" s="104"/>
      <c r="Y39" s="106"/>
      <c r="Z39" s="107"/>
      <c r="AA39" s="107"/>
      <c r="AB39" s="108"/>
      <c r="AC39" s="101">
        <f t="shared" si="1"/>
        <v>0</v>
      </c>
      <c r="AD39" s="101">
        <f t="shared" si="2"/>
        <v>0</v>
      </c>
    </row>
    <row r="40" ht="24.75" customHeight="1">
      <c r="A40" s="102">
        <v>39.0</v>
      </c>
      <c r="B40" s="103"/>
      <c r="C40" s="104"/>
      <c r="D40" s="107"/>
      <c r="E40" s="107"/>
      <c r="F40" s="104"/>
      <c r="G40" s="104"/>
      <c r="H40" s="107"/>
      <c r="I40" s="107"/>
      <c r="J40" s="104"/>
      <c r="K40" s="104"/>
      <c r="L40" s="104"/>
      <c r="M40" s="95"/>
      <c r="N40" s="105"/>
      <c r="O40" s="105"/>
      <c r="P40" s="105"/>
      <c r="Q40" s="105"/>
      <c r="R40" s="97"/>
      <c r="S40" s="97"/>
      <c r="T40" s="107"/>
      <c r="U40" s="104"/>
      <c r="V40" s="104"/>
      <c r="W40" s="106"/>
      <c r="X40" s="104"/>
      <c r="Y40" s="106"/>
      <c r="Z40" s="107"/>
      <c r="AA40" s="107"/>
      <c r="AB40" s="108"/>
      <c r="AC40" s="101">
        <f t="shared" si="1"/>
        <v>0</v>
      </c>
      <c r="AD40" s="101">
        <f t="shared" si="2"/>
        <v>0</v>
      </c>
    </row>
    <row r="41" ht="24.75" customHeight="1">
      <c r="A41" s="102">
        <v>40.0</v>
      </c>
      <c r="B41" s="103"/>
      <c r="C41" s="104"/>
      <c r="D41" s="107"/>
      <c r="E41" s="107"/>
      <c r="F41" s="104"/>
      <c r="G41" s="104"/>
      <c r="H41" s="107"/>
      <c r="I41" s="107"/>
      <c r="J41" s="104"/>
      <c r="K41" s="104"/>
      <c r="L41" s="104"/>
      <c r="M41" s="95"/>
      <c r="N41" s="105"/>
      <c r="O41" s="105"/>
      <c r="P41" s="105"/>
      <c r="Q41" s="105"/>
      <c r="R41" s="97"/>
      <c r="S41" s="97"/>
      <c r="T41" s="107"/>
      <c r="U41" s="104"/>
      <c r="V41" s="104"/>
      <c r="W41" s="106"/>
      <c r="X41" s="104"/>
      <c r="Y41" s="106"/>
      <c r="Z41" s="107"/>
      <c r="AA41" s="107"/>
      <c r="AB41" s="108"/>
      <c r="AC41" s="101">
        <f t="shared" si="1"/>
        <v>0</v>
      </c>
      <c r="AD41" s="101">
        <f t="shared" si="2"/>
        <v>0</v>
      </c>
    </row>
    <row r="42" ht="24.75" customHeight="1">
      <c r="A42" s="102">
        <v>41.0</v>
      </c>
      <c r="B42" s="103"/>
      <c r="C42" s="104"/>
      <c r="D42" s="107"/>
      <c r="E42" s="107"/>
      <c r="F42" s="104"/>
      <c r="G42" s="104"/>
      <c r="H42" s="107"/>
      <c r="I42" s="107"/>
      <c r="J42" s="104"/>
      <c r="K42" s="104"/>
      <c r="L42" s="104"/>
      <c r="M42" s="95"/>
      <c r="N42" s="105"/>
      <c r="O42" s="105"/>
      <c r="P42" s="105"/>
      <c r="Q42" s="105"/>
      <c r="R42" s="97"/>
      <c r="S42" s="97"/>
      <c r="T42" s="107"/>
      <c r="U42" s="104"/>
      <c r="V42" s="104"/>
      <c r="W42" s="106"/>
      <c r="X42" s="104"/>
      <c r="Y42" s="106"/>
      <c r="Z42" s="107"/>
      <c r="AA42" s="107"/>
      <c r="AB42" s="108"/>
      <c r="AC42" s="101">
        <f t="shared" si="1"/>
        <v>0</v>
      </c>
      <c r="AD42" s="101">
        <f t="shared" si="2"/>
        <v>0</v>
      </c>
    </row>
    <row r="43" ht="24.75" customHeight="1">
      <c r="A43" s="102">
        <v>42.0</v>
      </c>
      <c r="B43" s="103"/>
      <c r="C43" s="104"/>
      <c r="D43" s="107"/>
      <c r="E43" s="107"/>
      <c r="F43" s="104"/>
      <c r="G43" s="104"/>
      <c r="H43" s="107"/>
      <c r="I43" s="107"/>
      <c r="J43" s="104"/>
      <c r="K43" s="104"/>
      <c r="L43" s="104"/>
      <c r="M43" s="95"/>
      <c r="N43" s="105"/>
      <c r="O43" s="105"/>
      <c r="P43" s="105"/>
      <c r="Q43" s="105"/>
      <c r="R43" s="97"/>
      <c r="S43" s="97"/>
      <c r="T43" s="107"/>
      <c r="U43" s="104"/>
      <c r="V43" s="104"/>
      <c r="W43" s="106"/>
      <c r="X43" s="104"/>
      <c r="Y43" s="106"/>
      <c r="Z43" s="107"/>
      <c r="AA43" s="107"/>
      <c r="AB43" s="108"/>
      <c r="AC43" s="101">
        <f t="shared" si="1"/>
        <v>0</v>
      </c>
      <c r="AD43" s="101">
        <f t="shared" si="2"/>
        <v>0</v>
      </c>
    </row>
    <row r="44" ht="24.75" customHeight="1">
      <c r="A44" s="102">
        <v>43.0</v>
      </c>
      <c r="B44" s="103"/>
      <c r="C44" s="104"/>
      <c r="D44" s="107"/>
      <c r="E44" s="107"/>
      <c r="F44" s="104"/>
      <c r="G44" s="104"/>
      <c r="H44" s="107"/>
      <c r="I44" s="107"/>
      <c r="J44" s="104"/>
      <c r="K44" s="104"/>
      <c r="L44" s="104"/>
      <c r="M44" s="95"/>
      <c r="N44" s="105"/>
      <c r="O44" s="105"/>
      <c r="P44" s="105"/>
      <c r="Q44" s="105"/>
      <c r="R44" s="97"/>
      <c r="S44" s="97"/>
      <c r="T44" s="107"/>
      <c r="U44" s="104"/>
      <c r="V44" s="104"/>
      <c r="W44" s="106"/>
      <c r="X44" s="104"/>
      <c r="Y44" s="106"/>
      <c r="Z44" s="107"/>
      <c r="AA44" s="107"/>
      <c r="AB44" s="108"/>
      <c r="AC44" s="101">
        <f t="shared" si="1"/>
        <v>0</v>
      </c>
      <c r="AD44" s="101">
        <f t="shared" si="2"/>
        <v>0</v>
      </c>
    </row>
    <row r="45" ht="24.75" customHeight="1">
      <c r="A45" s="102">
        <v>44.0</v>
      </c>
      <c r="B45" s="103"/>
      <c r="C45" s="104"/>
      <c r="D45" s="107"/>
      <c r="E45" s="107"/>
      <c r="F45" s="104"/>
      <c r="G45" s="104"/>
      <c r="H45" s="107"/>
      <c r="I45" s="107"/>
      <c r="J45" s="104"/>
      <c r="K45" s="104"/>
      <c r="L45" s="104"/>
      <c r="M45" s="95"/>
      <c r="N45" s="105"/>
      <c r="O45" s="105"/>
      <c r="P45" s="105"/>
      <c r="Q45" s="105"/>
      <c r="R45" s="97"/>
      <c r="S45" s="97"/>
      <c r="T45" s="107"/>
      <c r="U45" s="104"/>
      <c r="V45" s="104"/>
      <c r="W45" s="106"/>
      <c r="X45" s="104"/>
      <c r="Y45" s="106"/>
      <c r="Z45" s="107"/>
      <c r="AA45" s="107"/>
      <c r="AB45" s="108"/>
      <c r="AC45" s="101">
        <f t="shared" si="1"/>
        <v>0</v>
      </c>
      <c r="AD45" s="101">
        <f t="shared" si="2"/>
        <v>0</v>
      </c>
    </row>
    <row r="46" ht="24.75" customHeight="1">
      <c r="A46" s="102">
        <v>45.0</v>
      </c>
      <c r="B46" s="103"/>
      <c r="C46" s="104"/>
      <c r="D46" s="107"/>
      <c r="E46" s="107"/>
      <c r="F46" s="104"/>
      <c r="G46" s="104"/>
      <c r="H46" s="107"/>
      <c r="I46" s="107"/>
      <c r="J46" s="104"/>
      <c r="K46" s="104"/>
      <c r="L46" s="104"/>
      <c r="M46" s="95"/>
      <c r="N46" s="105"/>
      <c r="O46" s="105"/>
      <c r="P46" s="105"/>
      <c r="Q46" s="105"/>
      <c r="R46" s="97"/>
      <c r="S46" s="97"/>
      <c r="T46" s="107"/>
      <c r="U46" s="104"/>
      <c r="V46" s="104"/>
      <c r="W46" s="106"/>
      <c r="X46" s="104"/>
      <c r="Y46" s="106"/>
      <c r="Z46" s="107"/>
      <c r="AA46" s="107"/>
      <c r="AB46" s="108"/>
      <c r="AC46" s="101">
        <f t="shared" si="1"/>
        <v>0</v>
      </c>
      <c r="AD46" s="101">
        <f t="shared" si="2"/>
        <v>0</v>
      </c>
    </row>
    <row r="47" ht="24.75" customHeight="1">
      <c r="A47" s="102">
        <v>46.0</v>
      </c>
      <c r="B47" s="103"/>
      <c r="C47" s="104"/>
      <c r="D47" s="107"/>
      <c r="E47" s="107"/>
      <c r="F47" s="104"/>
      <c r="G47" s="104"/>
      <c r="H47" s="107"/>
      <c r="I47" s="107"/>
      <c r="J47" s="104"/>
      <c r="K47" s="104"/>
      <c r="L47" s="104"/>
      <c r="M47" s="95"/>
      <c r="N47" s="105"/>
      <c r="O47" s="105"/>
      <c r="P47" s="105"/>
      <c r="Q47" s="105"/>
      <c r="R47" s="97"/>
      <c r="S47" s="97"/>
      <c r="T47" s="107"/>
      <c r="U47" s="104"/>
      <c r="V47" s="104"/>
      <c r="W47" s="106"/>
      <c r="X47" s="104"/>
      <c r="Y47" s="106"/>
      <c r="Z47" s="107"/>
      <c r="AA47" s="107"/>
      <c r="AB47" s="108"/>
      <c r="AC47" s="101">
        <f t="shared" si="1"/>
        <v>0</v>
      </c>
      <c r="AD47" s="101">
        <f t="shared" si="2"/>
        <v>0</v>
      </c>
    </row>
    <row r="48" ht="24.75" customHeight="1">
      <c r="A48" s="102">
        <v>47.0</v>
      </c>
      <c r="B48" s="103"/>
      <c r="C48" s="104"/>
      <c r="D48" s="107"/>
      <c r="E48" s="107"/>
      <c r="F48" s="104"/>
      <c r="G48" s="104"/>
      <c r="H48" s="107"/>
      <c r="I48" s="107"/>
      <c r="J48" s="104"/>
      <c r="K48" s="104"/>
      <c r="L48" s="104"/>
      <c r="M48" s="95"/>
      <c r="N48" s="105"/>
      <c r="O48" s="105"/>
      <c r="P48" s="105"/>
      <c r="Q48" s="105"/>
      <c r="R48" s="97"/>
      <c r="S48" s="97"/>
      <c r="T48" s="107"/>
      <c r="U48" s="104"/>
      <c r="V48" s="104"/>
      <c r="W48" s="106"/>
      <c r="X48" s="104"/>
      <c r="Y48" s="106"/>
      <c r="Z48" s="107"/>
      <c r="AA48" s="107"/>
      <c r="AB48" s="108"/>
      <c r="AC48" s="101">
        <f t="shared" si="1"/>
        <v>0</v>
      </c>
      <c r="AD48" s="101">
        <f t="shared" si="2"/>
        <v>0</v>
      </c>
    </row>
    <row r="49" ht="24.75" customHeight="1">
      <c r="A49" s="102">
        <v>48.0</v>
      </c>
      <c r="B49" s="103"/>
      <c r="C49" s="104"/>
      <c r="D49" s="107"/>
      <c r="E49" s="107"/>
      <c r="F49" s="104"/>
      <c r="G49" s="104"/>
      <c r="H49" s="107"/>
      <c r="I49" s="107"/>
      <c r="J49" s="104"/>
      <c r="K49" s="104"/>
      <c r="L49" s="104"/>
      <c r="M49" s="95"/>
      <c r="N49" s="105"/>
      <c r="O49" s="105"/>
      <c r="P49" s="105"/>
      <c r="Q49" s="105"/>
      <c r="R49" s="97"/>
      <c r="S49" s="97"/>
      <c r="T49" s="107"/>
      <c r="U49" s="104"/>
      <c r="V49" s="104"/>
      <c r="W49" s="106"/>
      <c r="X49" s="104"/>
      <c r="Y49" s="106"/>
      <c r="Z49" s="107"/>
      <c r="AA49" s="107"/>
      <c r="AB49" s="108"/>
      <c r="AC49" s="101">
        <f t="shared" si="1"/>
        <v>0</v>
      </c>
      <c r="AD49" s="101">
        <f t="shared" si="2"/>
        <v>0</v>
      </c>
    </row>
    <row r="50" ht="24.75" customHeight="1">
      <c r="A50" s="102">
        <v>49.0</v>
      </c>
      <c r="B50" s="103"/>
      <c r="C50" s="104"/>
      <c r="D50" s="107"/>
      <c r="E50" s="107"/>
      <c r="F50" s="104"/>
      <c r="G50" s="104"/>
      <c r="H50" s="107"/>
      <c r="I50" s="107"/>
      <c r="J50" s="104"/>
      <c r="K50" s="104"/>
      <c r="L50" s="104"/>
      <c r="M50" s="95"/>
      <c r="N50" s="105"/>
      <c r="O50" s="105"/>
      <c r="P50" s="105"/>
      <c r="Q50" s="105"/>
      <c r="R50" s="97"/>
      <c r="S50" s="97"/>
      <c r="T50" s="107"/>
      <c r="U50" s="104"/>
      <c r="V50" s="104"/>
      <c r="W50" s="106"/>
      <c r="X50" s="104"/>
      <c r="Y50" s="106"/>
      <c r="Z50" s="107"/>
      <c r="AA50" s="107"/>
      <c r="AB50" s="108"/>
      <c r="AC50" s="101">
        <f t="shared" si="1"/>
        <v>0</v>
      </c>
      <c r="AD50" s="101">
        <f t="shared" si="2"/>
        <v>0</v>
      </c>
    </row>
    <row r="51" ht="24.75" customHeight="1">
      <c r="A51" s="102">
        <v>50.0</v>
      </c>
      <c r="B51" s="103"/>
      <c r="C51" s="104"/>
      <c r="D51" s="107"/>
      <c r="E51" s="107"/>
      <c r="F51" s="104"/>
      <c r="G51" s="104"/>
      <c r="H51" s="107"/>
      <c r="I51" s="107"/>
      <c r="J51" s="104"/>
      <c r="K51" s="104"/>
      <c r="L51" s="104"/>
      <c r="M51" s="95"/>
      <c r="N51" s="105"/>
      <c r="O51" s="105"/>
      <c r="P51" s="105"/>
      <c r="Q51" s="105"/>
      <c r="R51" s="97"/>
      <c r="S51" s="97"/>
      <c r="T51" s="107"/>
      <c r="U51" s="104"/>
      <c r="V51" s="104"/>
      <c r="W51" s="106"/>
      <c r="X51" s="104"/>
      <c r="Y51" s="106"/>
      <c r="Z51" s="107"/>
      <c r="AA51" s="107"/>
      <c r="AB51" s="108"/>
      <c r="AC51" s="101">
        <f t="shared" si="1"/>
        <v>0</v>
      </c>
      <c r="AD51" s="101">
        <f t="shared" si="2"/>
        <v>0</v>
      </c>
    </row>
    <row r="52" ht="24.75" customHeight="1">
      <c r="A52" s="102">
        <v>51.0</v>
      </c>
      <c r="B52" s="103"/>
      <c r="C52" s="104"/>
      <c r="D52" s="107"/>
      <c r="E52" s="107"/>
      <c r="F52" s="104"/>
      <c r="G52" s="104"/>
      <c r="H52" s="107"/>
      <c r="I52" s="107"/>
      <c r="J52" s="104"/>
      <c r="K52" s="104"/>
      <c r="L52" s="104"/>
      <c r="M52" s="95"/>
      <c r="N52" s="105"/>
      <c r="O52" s="105"/>
      <c r="P52" s="105"/>
      <c r="Q52" s="105"/>
      <c r="R52" s="97"/>
      <c r="S52" s="97"/>
      <c r="T52" s="107"/>
      <c r="U52" s="104"/>
      <c r="V52" s="104"/>
      <c r="W52" s="106"/>
      <c r="X52" s="104"/>
      <c r="Y52" s="106"/>
      <c r="Z52" s="107"/>
      <c r="AA52" s="107"/>
      <c r="AB52" s="108"/>
      <c r="AC52" s="101">
        <f t="shared" si="1"/>
        <v>0</v>
      </c>
      <c r="AD52" s="101">
        <f t="shared" si="2"/>
        <v>0</v>
      </c>
    </row>
    <row r="53" ht="24.75" customHeight="1">
      <c r="A53" s="102">
        <v>52.0</v>
      </c>
      <c r="B53" s="103"/>
      <c r="C53" s="104"/>
      <c r="D53" s="107"/>
      <c r="E53" s="107"/>
      <c r="F53" s="104"/>
      <c r="G53" s="104"/>
      <c r="H53" s="107"/>
      <c r="I53" s="107"/>
      <c r="J53" s="104"/>
      <c r="K53" s="104"/>
      <c r="L53" s="104"/>
      <c r="M53" s="95"/>
      <c r="N53" s="105"/>
      <c r="O53" s="105"/>
      <c r="P53" s="105"/>
      <c r="Q53" s="105"/>
      <c r="R53" s="97"/>
      <c r="S53" s="97"/>
      <c r="T53" s="107"/>
      <c r="U53" s="104"/>
      <c r="V53" s="104"/>
      <c r="W53" s="106"/>
      <c r="X53" s="104"/>
      <c r="Y53" s="106"/>
      <c r="Z53" s="107"/>
      <c r="AA53" s="107"/>
      <c r="AB53" s="108"/>
      <c r="AC53" s="101">
        <f t="shared" si="1"/>
        <v>0</v>
      </c>
      <c r="AD53" s="101">
        <f t="shared" si="2"/>
        <v>0</v>
      </c>
    </row>
    <row r="54" ht="24.75" customHeight="1">
      <c r="A54" s="102">
        <v>53.0</v>
      </c>
      <c r="B54" s="103"/>
      <c r="C54" s="104"/>
      <c r="D54" s="107"/>
      <c r="E54" s="107"/>
      <c r="F54" s="104"/>
      <c r="G54" s="104"/>
      <c r="H54" s="107"/>
      <c r="I54" s="107"/>
      <c r="J54" s="104"/>
      <c r="K54" s="104"/>
      <c r="L54" s="104"/>
      <c r="M54" s="95"/>
      <c r="N54" s="105"/>
      <c r="O54" s="105"/>
      <c r="P54" s="105"/>
      <c r="Q54" s="105"/>
      <c r="R54" s="97"/>
      <c r="S54" s="97"/>
      <c r="T54" s="107"/>
      <c r="U54" s="104"/>
      <c r="V54" s="104"/>
      <c r="W54" s="106"/>
      <c r="X54" s="104"/>
      <c r="Y54" s="106"/>
      <c r="Z54" s="107"/>
      <c r="AA54" s="107"/>
      <c r="AB54" s="108"/>
      <c r="AC54" s="101">
        <f t="shared" si="1"/>
        <v>0</v>
      </c>
      <c r="AD54" s="101">
        <f t="shared" si="2"/>
        <v>0</v>
      </c>
    </row>
    <row r="55" ht="24.75" customHeight="1">
      <c r="A55" s="102">
        <v>54.0</v>
      </c>
      <c r="B55" s="103"/>
      <c r="C55" s="104"/>
      <c r="D55" s="107"/>
      <c r="E55" s="107"/>
      <c r="F55" s="104"/>
      <c r="G55" s="104"/>
      <c r="H55" s="107"/>
      <c r="I55" s="107"/>
      <c r="J55" s="104"/>
      <c r="K55" s="104"/>
      <c r="L55" s="104"/>
      <c r="M55" s="95"/>
      <c r="N55" s="105"/>
      <c r="O55" s="105"/>
      <c r="P55" s="105"/>
      <c r="Q55" s="105"/>
      <c r="R55" s="97"/>
      <c r="S55" s="97"/>
      <c r="T55" s="107"/>
      <c r="U55" s="104"/>
      <c r="V55" s="104"/>
      <c r="W55" s="106"/>
      <c r="X55" s="104"/>
      <c r="Y55" s="106"/>
      <c r="Z55" s="107"/>
      <c r="AA55" s="107"/>
      <c r="AB55" s="108"/>
      <c r="AC55" s="101">
        <f t="shared" si="1"/>
        <v>0</v>
      </c>
      <c r="AD55" s="101">
        <f t="shared" si="2"/>
        <v>0</v>
      </c>
    </row>
    <row r="56" ht="24.75" customHeight="1">
      <c r="A56" s="102">
        <v>55.0</v>
      </c>
      <c r="B56" s="103"/>
      <c r="C56" s="104"/>
      <c r="D56" s="107"/>
      <c r="E56" s="107"/>
      <c r="F56" s="104"/>
      <c r="G56" s="104"/>
      <c r="H56" s="107"/>
      <c r="I56" s="107"/>
      <c r="J56" s="104"/>
      <c r="K56" s="104"/>
      <c r="L56" s="104"/>
      <c r="M56" s="95"/>
      <c r="N56" s="105"/>
      <c r="O56" s="105"/>
      <c r="P56" s="105"/>
      <c r="Q56" s="105"/>
      <c r="R56" s="97"/>
      <c r="S56" s="97"/>
      <c r="T56" s="107"/>
      <c r="U56" s="104"/>
      <c r="V56" s="104"/>
      <c r="W56" s="106"/>
      <c r="X56" s="104"/>
      <c r="Y56" s="106"/>
      <c r="Z56" s="107"/>
      <c r="AA56" s="107"/>
      <c r="AB56" s="108"/>
      <c r="AC56" s="101">
        <f t="shared" si="1"/>
        <v>0</v>
      </c>
      <c r="AD56" s="101">
        <f t="shared" si="2"/>
        <v>0</v>
      </c>
    </row>
    <row r="57" ht="24.75" customHeight="1">
      <c r="A57" s="102">
        <v>56.0</v>
      </c>
      <c r="B57" s="103"/>
      <c r="C57" s="104"/>
      <c r="D57" s="107"/>
      <c r="E57" s="107"/>
      <c r="F57" s="104"/>
      <c r="G57" s="104"/>
      <c r="H57" s="107"/>
      <c r="I57" s="107"/>
      <c r="J57" s="104"/>
      <c r="K57" s="104"/>
      <c r="L57" s="104"/>
      <c r="M57" s="95"/>
      <c r="N57" s="105"/>
      <c r="O57" s="105"/>
      <c r="P57" s="105"/>
      <c r="Q57" s="105"/>
      <c r="R57" s="97"/>
      <c r="S57" s="97"/>
      <c r="T57" s="107"/>
      <c r="U57" s="104"/>
      <c r="V57" s="104"/>
      <c r="W57" s="106"/>
      <c r="X57" s="104"/>
      <c r="Y57" s="106"/>
      <c r="Z57" s="107"/>
      <c r="AA57" s="107"/>
      <c r="AB57" s="108"/>
      <c r="AC57" s="101">
        <f t="shared" si="1"/>
        <v>0</v>
      </c>
      <c r="AD57" s="101">
        <f t="shared" si="2"/>
        <v>0</v>
      </c>
    </row>
    <row r="58" ht="24.75" customHeight="1">
      <c r="A58" s="102">
        <v>57.0</v>
      </c>
      <c r="B58" s="103"/>
      <c r="C58" s="104"/>
      <c r="D58" s="107"/>
      <c r="E58" s="107"/>
      <c r="F58" s="104"/>
      <c r="G58" s="104"/>
      <c r="H58" s="107"/>
      <c r="I58" s="107"/>
      <c r="J58" s="104"/>
      <c r="K58" s="104"/>
      <c r="L58" s="104"/>
      <c r="M58" s="95"/>
      <c r="N58" s="105"/>
      <c r="O58" s="105"/>
      <c r="P58" s="105"/>
      <c r="Q58" s="105"/>
      <c r="R58" s="97"/>
      <c r="S58" s="97"/>
      <c r="T58" s="107"/>
      <c r="U58" s="104"/>
      <c r="V58" s="104"/>
      <c r="W58" s="106"/>
      <c r="X58" s="104"/>
      <c r="Y58" s="106"/>
      <c r="Z58" s="107"/>
      <c r="AA58" s="107"/>
      <c r="AB58" s="108"/>
      <c r="AC58" s="101">
        <f t="shared" si="1"/>
        <v>0</v>
      </c>
      <c r="AD58" s="101">
        <f t="shared" si="2"/>
        <v>0</v>
      </c>
    </row>
    <row r="59" ht="24.75" customHeight="1">
      <c r="A59" s="102">
        <v>58.0</v>
      </c>
      <c r="B59" s="103"/>
      <c r="C59" s="104"/>
      <c r="D59" s="107"/>
      <c r="E59" s="107"/>
      <c r="F59" s="104"/>
      <c r="G59" s="104"/>
      <c r="H59" s="107"/>
      <c r="I59" s="107"/>
      <c r="J59" s="104"/>
      <c r="K59" s="104"/>
      <c r="L59" s="104"/>
      <c r="M59" s="95"/>
      <c r="N59" s="105"/>
      <c r="O59" s="105"/>
      <c r="P59" s="105"/>
      <c r="Q59" s="105"/>
      <c r="R59" s="97"/>
      <c r="S59" s="97"/>
      <c r="T59" s="107"/>
      <c r="U59" s="104"/>
      <c r="V59" s="104"/>
      <c r="W59" s="106"/>
      <c r="X59" s="104"/>
      <c r="Y59" s="106"/>
      <c r="Z59" s="107"/>
      <c r="AA59" s="107"/>
      <c r="AB59" s="108"/>
      <c r="AC59" s="101">
        <f t="shared" si="1"/>
        <v>0</v>
      </c>
      <c r="AD59" s="101">
        <f t="shared" si="2"/>
        <v>0</v>
      </c>
    </row>
    <row r="60" ht="24.75" customHeight="1">
      <c r="A60" s="109">
        <f t="shared" ref="A60:A371" si="3">A59+1</f>
        <v>59</v>
      </c>
      <c r="B60" s="103"/>
      <c r="C60" s="104"/>
      <c r="D60" s="107"/>
      <c r="E60" s="107"/>
      <c r="F60" s="104"/>
      <c r="G60" s="104"/>
      <c r="H60" s="107"/>
      <c r="I60" s="107"/>
      <c r="J60" s="104"/>
      <c r="K60" s="104"/>
      <c r="L60" s="104"/>
      <c r="M60" s="95"/>
      <c r="N60" s="105"/>
      <c r="O60" s="105"/>
      <c r="P60" s="105"/>
      <c r="Q60" s="105"/>
      <c r="R60" s="97"/>
      <c r="S60" s="97"/>
      <c r="T60" s="107"/>
      <c r="U60" s="104"/>
      <c r="V60" s="104"/>
      <c r="W60" s="106"/>
      <c r="X60" s="104"/>
      <c r="Y60" s="106"/>
      <c r="Z60" s="107"/>
      <c r="AA60" s="107"/>
      <c r="AB60" s="108"/>
      <c r="AC60" s="101">
        <f t="shared" si="1"/>
        <v>0</v>
      </c>
      <c r="AD60" s="101">
        <f t="shared" si="2"/>
        <v>0</v>
      </c>
    </row>
    <row r="61" ht="24.75" customHeight="1">
      <c r="A61" s="109">
        <f t="shared" si="3"/>
        <v>60</v>
      </c>
      <c r="B61" s="103"/>
      <c r="C61" s="104"/>
      <c r="D61" s="107"/>
      <c r="E61" s="107"/>
      <c r="F61" s="104"/>
      <c r="G61" s="104"/>
      <c r="H61" s="107"/>
      <c r="I61" s="107"/>
      <c r="J61" s="104"/>
      <c r="K61" s="104"/>
      <c r="L61" s="104"/>
      <c r="M61" s="95"/>
      <c r="N61" s="105"/>
      <c r="O61" s="105"/>
      <c r="P61" s="105"/>
      <c r="Q61" s="105"/>
      <c r="R61" s="97"/>
      <c r="S61" s="97"/>
      <c r="T61" s="107"/>
      <c r="U61" s="104"/>
      <c r="V61" s="104"/>
      <c r="W61" s="106"/>
      <c r="X61" s="104"/>
      <c r="Y61" s="106"/>
      <c r="Z61" s="107"/>
      <c r="AA61" s="107"/>
      <c r="AB61" s="108"/>
      <c r="AC61" s="101">
        <f t="shared" si="1"/>
        <v>0</v>
      </c>
      <c r="AD61" s="101">
        <f t="shared" si="2"/>
        <v>0</v>
      </c>
    </row>
    <row r="62" ht="24.75" customHeight="1">
      <c r="A62" s="109">
        <f t="shared" si="3"/>
        <v>61</v>
      </c>
      <c r="B62" s="103"/>
      <c r="C62" s="104"/>
      <c r="D62" s="107"/>
      <c r="E62" s="107"/>
      <c r="F62" s="104"/>
      <c r="G62" s="104"/>
      <c r="H62" s="107"/>
      <c r="I62" s="107"/>
      <c r="J62" s="104"/>
      <c r="K62" s="104"/>
      <c r="L62" s="104"/>
      <c r="M62" s="95"/>
      <c r="N62" s="105"/>
      <c r="O62" s="105"/>
      <c r="P62" s="105"/>
      <c r="Q62" s="105"/>
      <c r="R62" s="97"/>
      <c r="S62" s="97"/>
      <c r="T62" s="107"/>
      <c r="U62" s="104"/>
      <c r="V62" s="104"/>
      <c r="W62" s="106"/>
      <c r="X62" s="104"/>
      <c r="Y62" s="106"/>
      <c r="Z62" s="107"/>
      <c r="AA62" s="107"/>
      <c r="AB62" s="108"/>
      <c r="AC62" s="101">
        <f t="shared" si="1"/>
        <v>0</v>
      </c>
      <c r="AD62" s="101">
        <f t="shared" si="2"/>
        <v>0</v>
      </c>
    </row>
    <row r="63" ht="24.75" customHeight="1">
      <c r="A63" s="109">
        <f t="shared" si="3"/>
        <v>62</v>
      </c>
      <c r="B63" s="103"/>
      <c r="C63" s="104"/>
      <c r="D63" s="107"/>
      <c r="E63" s="107"/>
      <c r="F63" s="104"/>
      <c r="G63" s="104"/>
      <c r="H63" s="107"/>
      <c r="I63" s="107"/>
      <c r="J63" s="104"/>
      <c r="K63" s="104"/>
      <c r="L63" s="104"/>
      <c r="M63" s="95"/>
      <c r="N63" s="105"/>
      <c r="O63" s="105"/>
      <c r="P63" s="105"/>
      <c r="Q63" s="105"/>
      <c r="R63" s="97"/>
      <c r="S63" s="97"/>
      <c r="T63" s="107"/>
      <c r="U63" s="104"/>
      <c r="V63" s="104"/>
      <c r="W63" s="106"/>
      <c r="X63" s="104"/>
      <c r="Y63" s="106"/>
      <c r="Z63" s="107"/>
      <c r="AA63" s="107"/>
      <c r="AB63" s="108"/>
      <c r="AC63" s="101">
        <f t="shared" si="1"/>
        <v>0</v>
      </c>
      <c r="AD63" s="101">
        <f t="shared" si="2"/>
        <v>0</v>
      </c>
    </row>
    <row r="64" ht="24.75" customHeight="1">
      <c r="A64" s="109">
        <f t="shared" si="3"/>
        <v>63</v>
      </c>
      <c r="B64" s="103"/>
      <c r="C64" s="104"/>
      <c r="D64" s="107"/>
      <c r="E64" s="107"/>
      <c r="F64" s="104"/>
      <c r="G64" s="104"/>
      <c r="H64" s="107"/>
      <c r="I64" s="107"/>
      <c r="J64" s="104"/>
      <c r="K64" s="104"/>
      <c r="L64" s="104"/>
      <c r="M64" s="95"/>
      <c r="N64" s="105"/>
      <c r="O64" s="105"/>
      <c r="P64" s="105"/>
      <c r="Q64" s="105"/>
      <c r="R64" s="97"/>
      <c r="S64" s="97"/>
      <c r="T64" s="107"/>
      <c r="U64" s="104"/>
      <c r="V64" s="104"/>
      <c r="W64" s="106"/>
      <c r="X64" s="104"/>
      <c r="Y64" s="106"/>
      <c r="Z64" s="107"/>
      <c r="AA64" s="107"/>
      <c r="AB64" s="108"/>
      <c r="AC64" s="101">
        <f t="shared" si="1"/>
        <v>0</v>
      </c>
      <c r="AD64" s="101">
        <f t="shared" si="2"/>
        <v>0</v>
      </c>
    </row>
    <row r="65" ht="24.75" customHeight="1">
      <c r="A65" s="109">
        <f t="shared" si="3"/>
        <v>64</v>
      </c>
      <c r="B65" s="103"/>
      <c r="C65" s="104"/>
      <c r="D65" s="107"/>
      <c r="E65" s="107"/>
      <c r="F65" s="104"/>
      <c r="G65" s="104"/>
      <c r="H65" s="107"/>
      <c r="I65" s="107"/>
      <c r="J65" s="104"/>
      <c r="K65" s="104"/>
      <c r="L65" s="104"/>
      <c r="M65" s="95"/>
      <c r="N65" s="105"/>
      <c r="O65" s="105"/>
      <c r="P65" s="105"/>
      <c r="Q65" s="105"/>
      <c r="R65" s="97"/>
      <c r="S65" s="97"/>
      <c r="T65" s="107"/>
      <c r="U65" s="104"/>
      <c r="V65" s="104"/>
      <c r="W65" s="106"/>
      <c r="X65" s="104"/>
      <c r="Y65" s="106"/>
      <c r="Z65" s="107"/>
      <c r="AA65" s="107"/>
      <c r="AB65" s="108"/>
      <c r="AC65" s="101">
        <f t="shared" si="1"/>
        <v>0</v>
      </c>
      <c r="AD65" s="101">
        <f t="shared" si="2"/>
        <v>0</v>
      </c>
    </row>
    <row r="66" ht="24.75" customHeight="1">
      <c r="A66" s="109">
        <f t="shared" si="3"/>
        <v>65</v>
      </c>
      <c r="B66" s="103"/>
      <c r="C66" s="104"/>
      <c r="D66" s="107"/>
      <c r="E66" s="107"/>
      <c r="F66" s="104"/>
      <c r="G66" s="104"/>
      <c r="H66" s="107"/>
      <c r="I66" s="107"/>
      <c r="J66" s="104"/>
      <c r="K66" s="104"/>
      <c r="L66" s="104"/>
      <c r="M66" s="95"/>
      <c r="N66" s="105"/>
      <c r="O66" s="105"/>
      <c r="P66" s="105"/>
      <c r="Q66" s="105"/>
      <c r="R66" s="97"/>
      <c r="S66" s="97"/>
      <c r="T66" s="107"/>
      <c r="U66" s="104"/>
      <c r="V66" s="104"/>
      <c r="W66" s="106"/>
      <c r="X66" s="104"/>
      <c r="Y66" s="106"/>
      <c r="Z66" s="107"/>
      <c r="AA66" s="107"/>
      <c r="AB66" s="108"/>
      <c r="AC66" s="101">
        <f t="shared" si="1"/>
        <v>0</v>
      </c>
      <c r="AD66" s="101">
        <f t="shared" si="2"/>
        <v>0</v>
      </c>
    </row>
    <row r="67" ht="24.75" customHeight="1">
      <c r="A67" s="109">
        <f t="shared" si="3"/>
        <v>66</v>
      </c>
      <c r="B67" s="103"/>
      <c r="C67" s="104"/>
      <c r="D67" s="107"/>
      <c r="E67" s="107"/>
      <c r="F67" s="104"/>
      <c r="G67" s="104"/>
      <c r="H67" s="107"/>
      <c r="I67" s="107"/>
      <c r="J67" s="104"/>
      <c r="K67" s="104"/>
      <c r="L67" s="104"/>
      <c r="M67" s="95"/>
      <c r="N67" s="105"/>
      <c r="O67" s="105"/>
      <c r="P67" s="105"/>
      <c r="Q67" s="105"/>
      <c r="R67" s="97"/>
      <c r="S67" s="97"/>
      <c r="T67" s="107"/>
      <c r="U67" s="104"/>
      <c r="V67" s="104"/>
      <c r="W67" s="106"/>
      <c r="X67" s="104"/>
      <c r="Y67" s="106"/>
      <c r="Z67" s="107"/>
      <c r="AA67" s="107"/>
      <c r="AB67" s="108"/>
      <c r="AC67" s="101">
        <f t="shared" si="1"/>
        <v>0</v>
      </c>
      <c r="AD67" s="101">
        <f t="shared" si="2"/>
        <v>0</v>
      </c>
    </row>
    <row r="68" ht="24.75" customHeight="1">
      <c r="A68" s="109">
        <f t="shared" si="3"/>
        <v>67</v>
      </c>
      <c r="B68" s="103"/>
      <c r="C68" s="104"/>
      <c r="D68" s="107"/>
      <c r="E68" s="107"/>
      <c r="F68" s="104"/>
      <c r="G68" s="104"/>
      <c r="H68" s="107"/>
      <c r="I68" s="107"/>
      <c r="J68" s="104"/>
      <c r="K68" s="104"/>
      <c r="L68" s="104"/>
      <c r="M68" s="95"/>
      <c r="N68" s="105"/>
      <c r="O68" s="105"/>
      <c r="P68" s="105"/>
      <c r="Q68" s="105"/>
      <c r="R68" s="97"/>
      <c r="S68" s="97"/>
      <c r="T68" s="107"/>
      <c r="U68" s="104"/>
      <c r="V68" s="104"/>
      <c r="W68" s="106"/>
      <c r="X68" s="104"/>
      <c r="Y68" s="106"/>
      <c r="Z68" s="107"/>
      <c r="AA68" s="107"/>
      <c r="AB68" s="108"/>
      <c r="AC68" s="101">
        <f t="shared" si="1"/>
        <v>0</v>
      </c>
      <c r="AD68" s="101">
        <f t="shared" si="2"/>
        <v>0</v>
      </c>
    </row>
    <row r="69" ht="24.75" customHeight="1">
      <c r="A69" s="109">
        <f t="shared" si="3"/>
        <v>68</v>
      </c>
      <c r="B69" s="103"/>
      <c r="C69" s="104"/>
      <c r="D69" s="107"/>
      <c r="E69" s="107"/>
      <c r="F69" s="104"/>
      <c r="G69" s="104"/>
      <c r="H69" s="107"/>
      <c r="I69" s="107"/>
      <c r="J69" s="104"/>
      <c r="K69" s="104"/>
      <c r="L69" s="104"/>
      <c r="M69" s="95"/>
      <c r="N69" s="105"/>
      <c r="O69" s="105"/>
      <c r="P69" s="105"/>
      <c r="Q69" s="105"/>
      <c r="R69" s="97"/>
      <c r="S69" s="97"/>
      <c r="T69" s="107"/>
      <c r="U69" s="104"/>
      <c r="V69" s="104"/>
      <c r="W69" s="106"/>
      <c r="X69" s="104"/>
      <c r="Y69" s="106"/>
      <c r="Z69" s="107"/>
      <c r="AA69" s="107"/>
      <c r="AB69" s="108"/>
      <c r="AC69" s="101">
        <f t="shared" si="1"/>
        <v>0</v>
      </c>
      <c r="AD69" s="101">
        <f t="shared" si="2"/>
        <v>0</v>
      </c>
    </row>
    <row r="70" ht="24.75" customHeight="1">
      <c r="A70" s="109">
        <f t="shared" si="3"/>
        <v>69</v>
      </c>
      <c r="B70" s="103"/>
      <c r="C70" s="104"/>
      <c r="D70" s="107"/>
      <c r="E70" s="107"/>
      <c r="F70" s="104"/>
      <c r="G70" s="104"/>
      <c r="H70" s="107"/>
      <c r="I70" s="107"/>
      <c r="J70" s="104"/>
      <c r="K70" s="104"/>
      <c r="L70" s="104"/>
      <c r="M70" s="95"/>
      <c r="N70" s="105"/>
      <c r="O70" s="105"/>
      <c r="P70" s="105"/>
      <c r="Q70" s="105"/>
      <c r="R70" s="97"/>
      <c r="S70" s="97"/>
      <c r="T70" s="107"/>
      <c r="U70" s="104"/>
      <c r="V70" s="104"/>
      <c r="W70" s="106"/>
      <c r="X70" s="104"/>
      <c r="Y70" s="106"/>
      <c r="Z70" s="107"/>
      <c r="AA70" s="107"/>
      <c r="AB70" s="108"/>
      <c r="AC70" s="101">
        <f t="shared" si="1"/>
        <v>0</v>
      </c>
      <c r="AD70" s="101">
        <f t="shared" si="2"/>
        <v>0</v>
      </c>
    </row>
    <row r="71" ht="24.75" customHeight="1">
      <c r="A71" s="109">
        <f t="shared" si="3"/>
        <v>70</v>
      </c>
      <c r="B71" s="103"/>
      <c r="C71" s="104"/>
      <c r="D71" s="107"/>
      <c r="E71" s="107"/>
      <c r="F71" s="104"/>
      <c r="G71" s="104"/>
      <c r="H71" s="107"/>
      <c r="I71" s="107"/>
      <c r="J71" s="104"/>
      <c r="K71" s="104"/>
      <c r="L71" s="104"/>
      <c r="M71" s="95"/>
      <c r="N71" s="105"/>
      <c r="O71" s="105"/>
      <c r="P71" s="105"/>
      <c r="Q71" s="105"/>
      <c r="R71" s="97"/>
      <c r="S71" s="97"/>
      <c r="T71" s="107"/>
      <c r="U71" s="104"/>
      <c r="V71" s="104"/>
      <c r="W71" s="106"/>
      <c r="X71" s="104"/>
      <c r="Y71" s="106"/>
      <c r="Z71" s="107"/>
      <c r="AA71" s="107"/>
      <c r="AB71" s="108"/>
      <c r="AC71" s="101">
        <f t="shared" si="1"/>
        <v>0</v>
      </c>
      <c r="AD71" s="101">
        <f t="shared" si="2"/>
        <v>0</v>
      </c>
    </row>
    <row r="72" ht="24.75" customHeight="1">
      <c r="A72" s="109">
        <f t="shared" si="3"/>
        <v>71</v>
      </c>
      <c r="B72" s="103"/>
      <c r="C72" s="104"/>
      <c r="D72" s="107"/>
      <c r="E72" s="107"/>
      <c r="F72" s="104"/>
      <c r="G72" s="104"/>
      <c r="H72" s="107"/>
      <c r="I72" s="107"/>
      <c r="J72" s="104"/>
      <c r="K72" s="104"/>
      <c r="L72" s="104"/>
      <c r="M72" s="95"/>
      <c r="N72" s="105"/>
      <c r="O72" s="105"/>
      <c r="P72" s="105"/>
      <c r="Q72" s="105"/>
      <c r="R72" s="97"/>
      <c r="S72" s="97"/>
      <c r="T72" s="107"/>
      <c r="U72" s="104"/>
      <c r="V72" s="104"/>
      <c r="W72" s="106"/>
      <c r="X72" s="104"/>
      <c r="Y72" s="106"/>
      <c r="Z72" s="107"/>
      <c r="AA72" s="107"/>
      <c r="AB72" s="108"/>
      <c r="AC72" s="101">
        <f t="shared" si="1"/>
        <v>0</v>
      </c>
      <c r="AD72" s="101">
        <f t="shared" si="2"/>
        <v>0</v>
      </c>
    </row>
    <row r="73" ht="24.75" customHeight="1">
      <c r="A73" s="109">
        <f t="shared" si="3"/>
        <v>72</v>
      </c>
      <c r="B73" s="103"/>
      <c r="C73" s="104"/>
      <c r="D73" s="107"/>
      <c r="E73" s="107"/>
      <c r="F73" s="104"/>
      <c r="G73" s="104"/>
      <c r="H73" s="107"/>
      <c r="I73" s="107"/>
      <c r="J73" s="104"/>
      <c r="K73" s="104"/>
      <c r="L73" s="104"/>
      <c r="M73" s="95"/>
      <c r="N73" s="105"/>
      <c r="O73" s="105"/>
      <c r="P73" s="105"/>
      <c r="Q73" s="105"/>
      <c r="R73" s="97"/>
      <c r="S73" s="97"/>
      <c r="T73" s="107"/>
      <c r="U73" s="104"/>
      <c r="V73" s="104"/>
      <c r="W73" s="106"/>
      <c r="X73" s="104"/>
      <c r="Y73" s="106"/>
      <c r="Z73" s="107"/>
      <c r="AA73" s="107"/>
      <c r="AB73" s="108"/>
      <c r="AC73" s="101">
        <f t="shared" si="1"/>
        <v>0</v>
      </c>
      <c r="AD73" s="101">
        <f t="shared" si="2"/>
        <v>0</v>
      </c>
    </row>
    <row r="74" ht="24.75" customHeight="1">
      <c r="A74" s="109">
        <f t="shared" si="3"/>
        <v>73</v>
      </c>
      <c r="B74" s="103"/>
      <c r="C74" s="104"/>
      <c r="D74" s="107"/>
      <c r="E74" s="107"/>
      <c r="F74" s="104"/>
      <c r="G74" s="104"/>
      <c r="H74" s="107"/>
      <c r="I74" s="107"/>
      <c r="J74" s="104"/>
      <c r="K74" s="104"/>
      <c r="L74" s="104"/>
      <c r="M74" s="95"/>
      <c r="N74" s="105"/>
      <c r="O74" s="105"/>
      <c r="P74" s="105"/>
      <c r="Q74" s="105"/>
      <c r="R74" s="97"/>
      <c r="S74" s="97"/>
      <c r="T74" s="107"/>
      <c r="U74" s="104"/>
      <c r="V74" s="104"/>
      <c r="W74" s="106"/>
      <c r="X74" s="104"/>
      <c r="Y74" s="106"/>
      <c r="Z74" s="107"/>
      <c r="AA74" s="107"/>
      <c r="AB74" s="108"/>
      <c r="AC74" s="101">
        <f t="shared" si="1"/>
        <v>0</v>
      </c>
      <c r="AD74" s="101">
        <f t="shared" si="2"/>
        <v>0</v>
      </c>
    </row>
    <row r="75" ht="24.75" customHeight="1">
      <c r="A75" s="109">
        <f t="shared" si="3"/>
        <v>74</v>
      </c>
      <c r="B75" s="103"/>
      <c r="C75" s="104"/>
      <c r="D75" s="107"/>
      <c r="E75" s="107"/>
      <c r="F75" s="104"/>
      <c r="G75" s="104"/>
      <c r="H75" s="107"/>
      <c r="I75" s="107"/>
      <c r="J75" s="104"/>
      <c r="K75" s="104"/>
      <c r="L75" s="104"/>
      <c r="M75" s="95"/>
      <c r="N75" s="105"/>
      <c r="O75" s="105"/>
      <c r="P75" s="105"/>
      <c r="Q75" s="105"/>
      <c r="R75" s="97"/>
      <c r="S75" s="97"/>
      <c r="T75" s="107"/>
      <c r="U75" s="104"/>
      <c r="V75" s="104"/>
      <c r="W75" s="106"/>
      <c r="X75" s="104"/>
      <c r="Y75" s="106"/>
      <c r="Z75" s="107"/>
      <c r="AA75" s="107"/>
      <c r="AB75" s="108"/>
      <c r="AC75" s="101">
        <f t="shared" si="1"/>
        <v>0</v>
      </c>
      <c r="AD75" s="101">
        <f t="shared" si="2"/>
        <v>0</v>
      </c>
    </row>
    <row r="76" ht="24.75" customHeight="1">
      <c r="A76" s="109">
        <f t="shared" si="3"/>
        <v>75</v>
      </c>
      <c r="B76" s="103"/>
      <c r="C76" s="104"/>
      <c r="D76" s="107"/>
      <c r="E76" s="107"/>
      <c r="F76" s="104"/>
      <c r="G76" s="104"/>
      <c r="H76" s="107"/>
      <c r="I76" s="107"/>
      <c r="J76" s="104"/>
      <c r="K76" s="104"/>
      <c r="L76" s="104"/>
      <c r="M76" s="95"/>
      <c r="N76" s="105"/>
      <c r="O76" s="105"/>
      <c r="P76" s="105"/>
      <c r="Q76" s="105"/>
      <c r="R76" s="97"/>
      <c r="S76" s="97"/>
      <c r="T76" s="107"/>
      <c r="U76" s="104"/>
      <c r="V76" s="104"/>
      <c r="W76" s="106"/>
      <c r="X76" s="104"/>
      <c r="Y76" s="106"/>
      <c r="Z76" s="107"/>
      <c r="AA76" s="107"/>
      <c r="AB76" s="108"/>
      <c r="AC76" s="101">
        <f t="shared" si="1"/>
        <v>0</v>
      </c>
      <c r="AD76" s="101">
        <f t="shared" si="2"/>
        <v>0</v>
      </c>
    </row>
    <row r="77" ht="24.75" customHeight="1">
      <c r="A77" s="109">
        <f t="shared" si="3"/>
        <v>76</v>
      </c>
      <c r="B77" s="103"/>
      <c r="C77" s="104"/>
      <c r="D77" s="107"/>
      <c r="E77" s="107"/>
      <c r="F77" s="104"/>
      <c r="G77" s="104"/>
      <c r="H77" s="107"/>
      <c r="I77" s="107"/>
      <c r="J77" s="104"/>
      <c r="K77" s="104"/>
      <c r="L77" s="104"/>
      <c r="M77" s="95"/>
      <c r="N77" s="105"/>
      <c r="O77" s="105"/>
      <c r="P77" s="105"/>
      <c r="Q77" s="105"/>
      <c r="R77" s="97"/>
      <c r="S77" s="97"/>
      <c r="T77" s="107"/>
      <c r="U77" s="104"/>
      <c r="V77" s="104"/>
      <c r="W77" s="106"/>
      <c r="X77" s="104"/>
      <c r="Y77" s="106"/>
      <c r="Z77" s="107"/>
      <c r="AA77" s="107"/>
      <c r="AB77" s="108"/>
      <c r="AC77" s="101">
        <f t="shared" si="1"/>
        <v>0</v>
      </c>
      <c r="AD77" s="101">
        <f t="shared" si="2"/>
        <v>0</v>
      </c>
    </row>
    <row r="78" ht="24.75" customHeight="1">
      <c r="A78" s="109">
        <f t="shared" si="3"/>
        <v>77</v>
      </c>
      <c r="B78" s="103"/>
      <c r="C78" s="104"/>
      <c r="D78" s="107"/>
      <c r="E78" s="107"/>
      <c r="F78" s="104"/>
      <c r="G78" s="104"/>
      <c r="H78" s="107"/>
      <c r="I78" s="107"/>
      <c r="J78" s="104"/>
      <c r="K78" s="104"/>
      <c r="L78" s="104"/>
      <c r="M78" s="95"/>
      <c r="N78" s="105"/>
      <c r="O78" s="105"/>
      <c r="P78" s="105"/>
      <c r="Q78" s="105"/>
      <c r="R78" s="97"/>
      <c r="S78" s="97"/>
      <c r="T78" s="107"/>
      <c r="U78" s="104"/>
      <c r="V78" s="104"/>
      <c r="W78" s="106"/>
      <c r="X78" s="104"/>
      <c r="Y78" s="106"/>
      <c r="Z78" s="107"/>
      <c r="AA78" s="107"/>
      <c r="AB78" s="108"/>
      <c r="AC78" s="101">
        <f t="shared" si="1"/>
        <v>0</v>
      </c>
      <c r="AD78" s="101">
        <f t="shared" si="2"/>
        <v>0</v>
      </c>
    </row>
    <row r="79" ht="24.75" customHeight="1">
      <c r="A79" s="109">
        <f t="shared" si="3"/>
        <v>78</v>
      </c>
      <c r="B79" s="103"/>
      <c r="C79" s="104"/>
      <c r="D79" s="107"/>
      <c r="E79" s="107"/>
      <c r="F79" s="104"/>
      <c r="G79" s="104"/>
      <c r="H79" s="107"/>
      <c r="I79" s="107"/>
      <c r="J79" s="104"/>
      <c r="K79" s="104"/>
      <c r="L79" s="104"/>
      <c r="M79" s="95"/>
      <c r="N79" s="105"/>
      <c r="O79" s="105"/>
      <c r="P79" s="105"/>
      <c r="Q79" s="105"/>
      <c r="R79" s="97"/>
      <c r="S79" s="97"/>
      <c r="T79" s="107"/>
      <c r="U79" s="104"/>
      <c r="V79" s="104"/>
      <c r="W79" s="106"/>
      <c r="X79" s="104"/>
      <c r="Y79" s="106"/>
      <c r="Z79" s="107"/>
      <c r="AA79" s="107"/>
      <c r="AB79" s="108"/>
      <c r="AC79" s="101">
        <f t="shared" si="1"/>
        <v>0</v>
      </c>
      <c r="AD79" s="101">
        <f t="shared" si="2"/>
        <v>0</v>
      </c>
    </row>
    <row r="80" ht="24.75" customHeight="1">
      <c r="A80" s="109">
        <f t="shared" si="3"/>
        <v>79</v>
      </c>
      <c r="B80" s="103"/>
      <c r="C80" s="104"/>
      <c r="D80" s="107"/>
      <c r="E80" s="107"/>
      <c r="F80" s="104"/>
      <c r="G80" s="104"/>
      <c r="H80" s="107"/>
      <c r="I80" s="107"/>
      <c r="J80" s="104"/>
      <c r="K80" s="104"/>
      <c r="L80" s="104"/>
      <c r="M80" s="95"/>
      <c r="N80" s="105"/>
      <c r="O80" s="105"/>
      <c r="P80" s="105"/>
      <c r="Q80" s="105"/>
      <c r="R80" s="97"/>
      <c r="S80" s="97"/>
      <c r="T80" s="107"/>
      <c r="U80" s="104"/>
      <c r="V80" s="104"/>
      <c r="W80" s="106"/>
      <c r="X80" s="104"/>
      <c r="Y80" s="106"/>
      <c r="Z80" s="107"/>
      <c r="AA80" s="107"/>
      <c r="AB80" s="108"/>
      <c r="AC80" s="101">
        <f t="shared" si="1"/>
        <v>0</v>
      </c>
      <c r="AD80" s="101">
        <f t="shared" si="2"/>
        <v>0</v>
      </c>
    </row>
    <row r="81" ht="24.75" customHeight="1">
      <c r="A81" s="109">
        <f t="shared" si="3"/>
        <v>80</v>
      </c>
      <c r="B81" s="103"/>
      <c r="C81" s="104"/>
      <c r="D81" s="107"/>
      <c r="E81" s="107"/>
      <c r="F81" s="104"/>
      <c r="G81" s="104"/>
      <c r="H81" s="107"/>
      <c r="I81" s="107"/>
      <c r="J81" s="104"/>
      <c r="K81" s="104"/>
      <c r="L81" s="104"/>
      <c r="M81" s="95"/>
      <c r="N81" s="105"/>
      <c r="O81" s="105"/>
      <c r="P81" s="105"/>
      <c r="Q81" s="105"/>
      <c r="R81" s="97"/>
      <c r="S81" s="97"/>
      <c r="T81" s="107"/>
      <c r="U81" s="104"/>
      <c r="V81" s="104"/>
      <c r="W81" s="106"/>
      <c r="X81" s="104"/>
      <c r="Y81" s="106"/>
      <c r="Z81" s="107"/>
      <c r="AA81" s="107"/>
      <c r="AB81" s="108"/>
      <c r="AC81" s="101">
        <f t="shared" si="1"/>
        <v>0</v>
      </c>
      <c r="AD81" s="101">
        <f t="shared" si="2"/>
        <v>0</v>
      </c>
    </row>
    <row r="82" ht="24.75" customHeight="1">
      <c r="A82" s="109">
        <f t="shared" si="3"/>
        <v>81</v>
      </c>
      <c r="B82" s="103"/>
      <c r="C82" s="104"/>
      <c r="D82" s="107"/>
      <c r="E82" s="107"/>
      <c r="F82" s="104"/>
      <c r="G82" s="104"/>
      <c r="H82" s="107"/>
      <c r="I82" s="107"/>
      <c r="J82" s="104"/>
      <c r="K82" s="104"/>
      <c r="L82" s="104"/>
      <c r="M82" s="95"/>
      <c r="N82" s="105"/>
      <c r="O82" s="105"/>
      <c r="P82" s="105"/>
      <c r="Q82" s="105"/>
      <c r="R82" s="97"/>
      <c r="S82" s="97"/>
      <c r="T82" s="107"/>
      <c r="U82" s="104"/>
      <c r="V82" s="104"/>
      <c r="W82" s="106"/>
      <c r="X82" s="104"/>
      <c r="Y82" s="106"/>
      <c r="Z82" s="107"/>
      <c r="AA82" s="107"/>
      <c r="AB82" s="108"/>
      <c r="AC82" s="101">
        <f t="shared" si="1"/>
        <v>0</v>
      </c>
      <c r="AD82" s="101">
        <f t="shared" si="2"/>
        <v>0</v>
      </c>
    </row>
    <row r="83" ht="24.75" customHeight="1">
      <c r="A83" s="109">
        <f t="shared" si="3"/>
        <v>82</v>
      </c>
      <c r="B83" s="103"/>
      <c r="C83" s="104"/>
      <c r="D83" s="107"/>
      <c r="E83" s="107"/>
      <c r="F83" s="104"/>
      <c r="G83" s="104"/>
      <c r="H83" s="107"/>
      <c r="I83" s="107"/>
      <c r="J83" s="104"/>
      <c r="K83" s="104"/>
      <c r="L83" s="104"/>
      <c r="M83" s="95"/>
      <c r="N83" s="105"/>
      <c r="O83" s="105"/>
      <c r="P83" s="105"/>
      <c r="Q83" s="105"/>
      <c r="R83" s="97"/>
      <c r="S83" s="97"/>
      <c r="T83" s="107"/>
      <c r="U83" s="104"/>
      <c r="V83" s="104"/>
      <c r="W83" s="106"/>
      <c r="X83" s="104"/>
      <c r="Y83" s="106"/>
      <c r="Z83" s="107"/>
      <c r="AA83" s="107"/>
      <c r="AB83" s="108"/>
      <c r="AC83" s="101">
        <f t="shared" si="1"/>
        <v>0</v>
      </c>
      <c r="AD83" s="101">
        <f t="shared" si="2"/>
        <v>0</v>
      </c>
    </row>
    <row r="84" ht="24.75" customHeight="1">
      <c r="A84" s="109">
        <f t="shared" si="3"/>
        <v>83</v>
      </c>
      <c r="B84" s="103"/>
      <c r="C84" s="104"/>
      <c r="D84" s="107"/>
      <c r="E84" s="107"/>
      <c r="F84" s="104"/>
      <c r="G84" s="104"/>
      <c r="H84" s="107"/>
      <c r="I84" s="107"/>
      <c r="J84" s="104"/>
      <c r="K84" s="104"/>
      <c r="L84" s="104"/>
      <c r="M84" s="95"/>
      <c r="N84" s="105"/>
      <c r="O84" s="105"/>
      <c r="P84" s="105"/>
      <c r="Q84" s="105"/>
      <c r="R84" s="97"/>
      <c r="S84" s="97"/>
      <c r="T84" s="107"/>
      <c r="U84" s="104"/>
      <c r="V84" s="104"/>
      <c r="W84" s="106"/>
      <c r="X84" s="104"/>
      <c r="Y84" s="106"/>
      <c r="Z84" s="107"/>
      <c r="AA84" s="107"/>
      <c r="AB84" s="108"/>
      <c r="AC84" s="101">
        <f t="shared" si="1"/>
        <v>0</v>
      </c>
      <c r="AD84" s="101">
        <f t="shared" si="2"/>
        <v>0</v>
      </c>
    </row>
    <row r="85" ht="24.75" customHeight="1">
      <c r="A85" s="109">
        <f t="shared" si="3"/>
        <v>84</v>
      </c>
      <c r="B85" s="103"/>
      <c r="C85" s="104"/>
      <c r="D85" s="107"/>
      <c r="E85" s="107"/>
      <c r="F85" s="104"/>
      <c r="G85" s="104"/>
      <c r="H85" s="107"/>
      <c r="I85" s="107"/>
      <c r="J85" s="104"/>
      <c r="K85" s="104"/>
      <c r="L85" s="104"/>
      <c r="M85" s="95"/>
      <c r="N85" s="105"/>
      <c r="O85" s="105"/>
      <c r="P85" s="105"/>
      <c r="Q85" s="105"/>
      <c r="R85" s="97"/>
      <c r="S85" s="97"/>
      <c r="T85" s="107"/>
      <c r="U85" s="104"/>
      <c r="V85" s="104"/>
      <c r="W85" s="106"/>
      <c r="X85" s="104"/>
      <c r="Y85" s="106"/>
      <c r="Z85" s="107"/>
      <c r="AA85" s="107"/>
      <c r="AB85" s="108"/>
      <c r="AC85" s="101">
        <f t="shared" si="1"/>
        <v>0</v>
      </c>
      <c r="AD85" s="101">
        <f t="shared" si="2"/>
        <v>0</v>
      </c>
    </row>
    <row r="86" ht="24.75" customHeight="1">
      <c r="A86" s="109">
        <f t="shared" si="3"/>
        <v>85</v>
      </c>
      <c r="B86" s="103"/>
      <c r="C86" s="104"/>
      <c r="D86" s="107"/>
      <c r="E86" s="107"/>
      <c r="F86" s="104"/>
      <c r="G86" s="104"/>
      <c r="H86" s="107"/>
      <c r="I86" s="107"/>
      <c r="J86" s="104"/>
      <c r="K86" s="104"/>
      <c r="L86" s="104"/>
      <c r="M86" s="95"/>
      <c r="N86" s="105"/>
      <c r="O86" s="105"/>
      <c r="P86" s="105"/>
      <c r="Q86" s="105"/>
      <c r="R86" s="97"/>
      <c r="S86" s="97"/>
      <c r="T86" s="107"/>
      <c r="U86" s="104"/>
      <c r="V86" s="104"/>
      <c r="W86" s="106"/>
      <c r="X86" s="104"/>
      <c r="Y86" s="106"/>
      <c r="Z86" s="107"/>
      <c r="AA86" s="107"/>
      <c r="AB86" s="108"/>
      <c r="AC86" s="101">
        <f t="shared" si="1"/>
        <v>0</v>
      </c>
      <c r="AD86" s="101">
        <f t="shared" si="2"/>
        <v>0</v>
      </c>
    </row>
    <row r="87" ht="24.75" customHeight="1">
      <c r="A87" s="109">
        <f t="shared" si="3"/>
        <v>86</v>
      </c>
      <c r="B87" s="103"/>
      <c r="C87" s="104"/>
      <c r="D87" s="107"/>
      <c r="E87" s="107"/>
      <c r="F87" s="104"/>
      <c r="G87" s="104"/>
      <c r="H87" s="107"/>
      <c r="I87" s="107"/>
      <c r="J87" s="104"/>
      <c r="K87" s="104"/>
      <c r="L87" s="104"/>
      <c r="M87" s="95"/>
      <c r="N87" s="105"/>
      <c r="O87" s="105"/>
      <c r="P87" s="105"/>
      <c r="Q87" s="105"/>
      <c r="R87" s="97"/>
      <c r="S87" s="97"/>
      <c r="T87" s="107"/>
      <c r="U87" s="104"/>
      <c r="V87" s="104"/>
      <c r="W87" s="106"/>
      <c r="X87" s="104"/>
      <c r="Y87" s="106"/>
      <c r="Z87" s="107"/>
      <c r="AA87" s="107"/>
      <c r="AB87" s="108"/>
      <c r="AC87" s="101">
        <f t="shared" si="1"/>
        <v>0</v>
      </c>
      <c r="AD87" s="101">
        <f t="shared" si="2"/>
        <v>0</v>
      </c>
    </row>
    <row r="88" ht="24.75" customHeight="1">
      <c r="A88" s="109">
        <f t="shared" si="3"/>
        <v>87</v>
      </c>
      <c r="B88" s="103"/>
      <c r="C88" s="104"/>
      <c r="D88" s="107"/>
      <c r="E88" s="107"/>
      <c r="F88" s="104"/>
      <c r="G88" s="104"/>
      <c r="H88" s="107"/>
      <c r="I88" s="107"/>
      <c r="J88" s="104"/>
      <c r="K88" s="104"/>
      <c r="L88" s="104"/>
      <c r="M88" s="95"/>
      <c r="N88" s="105"/>
      <c r="O88" s="105"/>
      <c r="P88" s="105"/>
      <c r="Q88" s="105"/>
      <c r="R88" s="97"/>
      <c r="S88" s="97"/>
      <c r="T88" s="107"/>
      <c r="U88" s="104"/>
      <c r="V88" s="104"/>
      <c r="W88" s="106"/>
      <c r="X88" s="104"/>
      <c r="Y88" s="106"/>
      <c r="Z88" s="107"/>
      <c r="AA88" s="107"/>
      <c r="AB88" s="108"/>
      <c r="AC88" s="101">
        <f t="shared" si="1"/>
        <v>0</v>
      </c>
      <c r="AD88" s="101">
        <f t="shared" si="2"/>
        <v>0</v>
      </c>
    </row>
    <row r="89" ht="24.75" customHeight="1">
      <c r="A89" s="109">
        <f t="shared" si="3"/>
        <v>88</v>
      </c>
      <c r="B89" s="103"/>
      <c r="C89" s="104"/>
      <c r="D89" s="107"/>
      <c r="E89" s="107"/>
      <c r="F89" s="104"/>
      <c r="G89" s="104"/>
      <c r="H89" s="107"/>
      <c r="I89" s="107"/>
      <c r="J89" s="104"/>
      <c r="K89" s="104"/>
      <c r="L89" s="104"/>
      <c r="M89" s="95"/>
      <c r="N89" s="105"/>
      <c r="O89" s="105"/>
      <c r="P89" s="105"/>
      <c r="Q89" s="105"/>
      <c r="R89" s="97"/>
      <c r="S89" s="97"/>
      <c r="T89" s="107"/>
      <c r="U89" s="104"/>
      <c r="V89" s="104"/>
      <c r="W89" s="106"/>
      <c r="X89" s="104"/>
      <c r="Y89" s="106"/>
      <c r="Z89" s="107"/>
      <c r="AA89" s="107"/>
      <c r="AB89" s="108"/>
      <c r="AC89" s="101">
        <f t="shared" si="1"/>
        <v>0</v>
      </c>
      <c r="AD89" s="101">
        <f t="shared" si="2"/>
        <v>0</v>
      </c>
    </row>
    <row r="90" ht="24.75" customHeight="1">
      <c r="A90" s="109">
        <f t="shared" si="3"/>
        <v>89</v>
      </c>
      <c r="B90" s="103"/>
      <c r="C90" s="104"/>
      <c r="D90" s="107"/>
      <c r="E90" s="107"/>
      <c r="F90" s="104"/>
      <c r="G90" s="104"/>
      <c r="H90" s="107"/>
      <c r="I90" s="107"/>
      <c r="J90" s="104"/>
      <c r="K90" s="104"/>
      <c r="L90" s="104"/>
      <c r="M90" s="95"/>
      <c r="N90" s="105"/>
      <c r="O90" s="105"/>
      <c r="P90" s="105"/>
      <c r="Q90" s="105"/>
      <c r="R90" s="97"/>
      <c r="S90" s="97"/>
      <c r="T90" s="107"/>
      <c r="U90" s="104"/>
      <c r="V90" s="104"/>
      <c r="W90" s="106"/>
      <c r="X90" s="104"/>
      <c r="Y90" s="106"/>
      <c r="Z90" s="107"/>
      <c r="AA90" s="107"/>
      <c r="AB90" s="108"/>
      <c r="AC90" s="101">
        <f t="shared" si="1"/>
        <v>0</v>
      </c>
      <c r="AD90" s="101">
        <f t="shared" si="2"/>
        <v>0</v>
      </c>
    </row>
    <row r="91" ht="24.75" customHeight="1">
      <c r="A91" s="109">
        <f t="shared" si="3"/>
        <v>90</v>
      </c>
      <c r="B91" s="103"/>
      <c r="C91" s="104"/>
      <c r="D91" s="107"/>
      <c r="E91" s="107"/>
      <c r="F91" s="104"/>
      <c r="G91" s="104"/>
      <c r="H91" s="107"/>
      <c r="I91" s="107"/>
      <c r="J91" s="104"/>
      <c r="K91" s="104"/>
      <c r="L91" s="104"/>
      <c r="M91" s="95"/>
      <c r="N91" s="105"/>
      <c r="O91" s="105"/>
      <c r="P91" s="105"/>
      <c r="Q91" s="105"/>
      <c r="R91" s="97"/>
      <c r="S91" s="97"/>
      <c r="T91" s="107"/>
      <c r="U91" s="104"/>
      <c r="V91" s="104"/>
      <c r="W91" s="106"/>
      <c r="X91" s="104"/>
      <c r="Y91" s="106"/>
      <c r="Z91" s="107"/>
      <c r="AA91" s="107"/>
      <c r="AB91" s="108"/>
      <c r="AC91" s="101">
        <f t="shared" si="1"/>
        <v>0</v>
      </c>
      <c r="AD91" s="101">
        <f t="shared" si="2"/>
        <v>0</v>
      </c>
    </row>
    <row r="92" ht="24.75" customHeight="1">
      <c r="A92" s="109">
        <f t="shared" si="3"/>
        <v>91</v>
      </c>
      <c r="B92" s="103"/>
      <c r="C92" s="104"/>
      <c r="D92" s="107"/>
      <c r="E92" s="107"/>
      <c r="F92" s="104"/>
      <c r="G92" s="104"/>
      <c r="H92" s="107"/>
      <c r="I92" s="107"/>
      <c r="J92" s="104"/>
      <c r="K92" s="104"/>
      <c r="L92" s="104"/>
      <c r="M92" s="95"/>
      <c r="N92" s="105"/>
      <c r="O92" s="105"/>
      <c r="P92" s="105"/>
      <c r="Q92" s="105"/>
      <c r="R92" s="97"/>
      <c r="S92" s="97"/>
      <c r="T92" s="107"/>
      <c r="U92" s="104"/>
      <c r="V92" s="104"/>
      <c r="W92" s="106"/>
      <c r="X92" s="104"/>
      <c r="Y92" s="106"/>
      <c r="Z92" s="107"/>
      <c r="AA92" s="107"/>
      <c r="AB92" s="108"/>
      <c r="AC92" s="101">
        <f t="shared" si="1"/>
        <v>0</v>
      </c>
      <c r="AD92" s="101">
        <f t="shared" si="2"/>
        <v>0</v>
      </c>
    </row>
    <row r="93" ht="24.75" customHeight="1">
      <c r="A93" s="109">
        <f t="shared" si="3"/>
        <v>92</v>
      </c>
      <c r="B93" s="103"/>
      <c r="C93" s="104"/>
      <c r="D93" s="107"/>
      <c r="E93" s="107"/>
      <c r="F93" s="104"/>
      <c r="G93" s="104"/>
      <c r="H93" s="107"/>
      <c r="I93" s="107"/>
      <c r="J93" s="104"/>
      <c r="K93" s="104"/>
      <c r="L93" s="104"/>
      <c r="M93" s="95"/>
      <c r="N93" s="105"/>
      <c r="O93" s="105"/>
      <c r="P93" s="105"/>
      <c r="Q93" s="105"/>
      <c r="R93" s="97"/>
      <c r="S93" s="97"/>
      <c r="T93" s="107"/>
      <c r="U93" s="104"/>
      <c r="V93" s="104"/>
      <c r="W93" s="106"/>
      <c r="X93" s="104"/>
      <c r="Y93" s="106"/>
      <c r="Z93" s="107"/>
      <c r="AA93" s="107"/>
      <c r="AB93" s="108"/>
      <c r="AC93" s="101">
        <f t="shared" si="1"/>
        <v>0</v>
      </c>
      <c r="AD93" s="101">
        <f t="shared" si="2"/>
        <v>0</v>
      </c>
    </row>
    <row r="94" ht="24.75" customHeight="1">
      <c r="A94" s="109">
        <f t="shared" si="3"/>
        <v>93</v>
      </c>
      <c r="B94" s="103"/>
      <c r="C94" s="104"/>
      <c r="D94" s="107"/>
      <c r="E94" s="107"/>
      <c r="F94" s="104"/>
      <c r="G94" s="104"/>
      <c r="H94" s="107"/>
      <c r="I94" s="107"/>
      <c r="J94" s="104"/>
      <c r="K94" s="104"/>
      <c r="L94" s="104"/>
      <c r="M94" s="95"/>
      <c r="N94" s="105"/>
      <c r="O94" s="105"/>
      <c r="P94" s="105"/>
      <c r="Q94" s="105"/>
      <c r="R94" s="97"/>
      <c r="S94" s="97"/>
      <c r="T94" s="107"/>
      <c r="U94" s="104"/>
      <c r="V94" s="104"/>
      <c r="W94" s="106"/>
      <c r="X94" s="104"/>
      <c r="Y94" s="106"/>
      <c r="Z94" s="107"/>
      <c r="AA94" s="107"/>
      <c r="AB94" s="108"/>
      <c r="AC94" s="101">
        <f t="shared" si="1"/>
        <v>0</v>
      </c>
      <c r="AD94" s="101">
        <f t="shared" si="2"/>
        <v>0</v>
      </c>
    </row>
    <row r="95" ht="24.75" customHeight="1">
      <c r="A95" s="109">
        <f t="shared" si="3"/>
        <v>94</v>
      </c>
      <c r="B95" s="103"/>
      <c r="C95" s="104"/>
      <c r="D95" s="107"/>
      <c r="E95" s="107"/>
      <c r="F95" s="104"/>
      <c r="G95" s="104"/>
      <c r="H95" s="107"/>
      <c r="I95" s="107"/>
      <c r="J95" s="104"/>
      <c r="K95" s="104"/>
      <c r="L95" s="104"/>
      <c r="M95" s="95"/>
      <c r="N95" s="105"/>
      <c r="O95" s="105"/>
      <c r="P95" s="105"/>
      <c r="Q95" s="105"/>
      <c r="R95" s="97"/>
      <c r="S95" s="97"/>
      <c r="T95" s="107"/>
      <c r="U95" s="104"/>
      <c r="V95" s="104"/>
      <c r="W95" s="106"/>
      <c r="X95" s="104"/>
      <c r="Y95" s="106"/>
      <c r="Z95" s="107"/>
      <c r="AA95" s="107"/>
      <c r="AB95" s="108"/>
      <c r="AC95" s="101">
        <f t="shared" si="1"/>
        <v>0</v>
      </c>
      <c r="AD95" s="101">
        <f t="shared" si="2"/>
        <v>0</v>
      </c>
    </row>
    <row r="96" ht="24.75" customHeight="1">
      <c r="A96" s="109">
        <f t="shared" si="3"/>
        <v>95</v>
      </c>
      <c r="B96" s="103"/>
      <c r="C96" s="104"/>
      <c r="D96" s="107"/>
      <c r="E96" s="107"/>
      <c r="F96" s="104"/>
      <c r="G96" s="104"/>
      <c r="H96" s="107"/>
      <c r="I96" s="107"/>
      <c r="J96" s="104"/>
      <c r="K96" s="104"/>
      <c r="L96" s="104"/>
      <c r="M96" s="95"/>
      <c r="N96" s="105"/>
      <c r="O96" s="105"/>
      <c r="P96" s="105"/>
      <c r="Q96" s="105"/>
      <c r="R96" s="97"/>
      <c r="S96" s="97"/>
      <c r="T96" s="107"/>
      <c r="U96" s="104"/>
      <c r="V96" s="104"/>
      <c r="W96" s="106"/>
      <c r="X96" s="104"/>
      <c r="Y96" s="106"/>
      <c r="Z96" s="107"/>
      <c r="AA96" s="107"/>
      <c r="AB96" s="108"/>
      <c r="AC96" s="101">
        <f t="shared" si="1"/>
        <v>0</v>
      </c>
      <c r="AD96" s="101">
        <f t="shared" si="2"/>
        <v>0</v>
      </c>
    </row>
    <row r="97" ht="24.75" customHeight="1">
      <c r="A97" s="109">
        <f t="shared" si="3"/>
        <v>96</v>
      </c>
      <c r="B97" s="103"/>
      <c r="C97" s="104"/>
      <c r="D97" s="107"/>
      <c r="E97" s="107"/>
      <c r="F97" s="104"/>
      <c r="G97" s="104"/>
      <c r="H97" s="107"/>
      <c r="I97" s="107"/>
      <c r="J97" s="104"/>
      <c r="K97" s="104"/>
      <c r="L97" s="104"/>
      <c r="M97" s="95"/>
      <c r="N97" s="105"/>
      <c r="O97" s="105"/>
      <c r="P97" s="105"/>
      <c r="Q97" s="105"/>
      <c r="R97" s="97"/>
      <c r="S97" s="97"/>
      <c r="T97" s="107"/>
      <c r="U97" s="104"/>
      <c r="V97" s="104"/>
      <c r="W97" s="106"/>
      <c r="X97" s="104"/>
      <c r="Y97" s="106"/>
      <c r="Z97" s="107"/>
      <c r="AA97" s="107"/>
      <c r="AB97" s="108"/>
      <c r="AC97" s="101">
        <f t="shared" si="1"/>
        <v>0</v>
      </c>
      <c r="AD97" s="101">
        <f t="shared" si="2"/>
        <v>0</v>
      </c>
    </row>
    <row r="98" ht="24.75" customHeight="1">
      <c r="A98" s="109">
        <f t="shared" si="3"/>
        <v>97</v>
      </c>
      <c r="B98" s="103"/>
      <c r="C98" s="104"/>
      <c r="D98" s="107"/>
      <c r="E98" s="107"/>
      <c r="F98" s="104"/>
      <c r="G98" s="104"/>
      <c r="H98" s="107"/>
      <c r="I98" s="107"/>
      <c r="J98" s="104"/>
      <c r="K98" s="104"/>
      <c r="L98" s="104"/>
      <c r="M98" s="95"/>
      <c r="N98" s="105"/>
      <c r="O98" s="105"/>
      <c r="P98" s="105"/>
      <c r="Q98" s="105"/>
      <c r="R98" s="97"/>
      <c r="S98" s="97"/>
      <c r="T98" s="107"/>
      <c r="U98" s="104"/>
      <c r="V98" s="104"/>
      <c r="W98" s="106"/>
      <c r="X98" s="104"/>
      <c r="Y98" s="106"/>
      <c r="Z98" s="107"/>
      <c r="AA98" s="107"/>
      <c r="AB98" s="108"/>
      <c r="AC98" s="101">
        <f t="shared" si="1"/>
        <v>0</v>
      </c>
      <c r="AD98" s="101">
        <f t="shared" si="2"/>
        <v>0</v>
      </c>
    </row>
    <row r="99" ht="24.75" customHeight="1">
      <c r="A99" s="109">
        <f t="shared" si="3"/>
        <v>98</v>
      </c>
      <c r="B99" s="103"/>
      <c r="C99" s="104"/>
      <c r="D99" s="107"/>
      <c r="E99" s="107"/>
      <c r="F99" s="104"/>
      <c r="G99" s="104"/>
      <c r="H99" s="107"/>
      <c r="I99" s="107"/>
      <c r="J99" s="104"/>
      <c r="K99" s="104"/>
      <c r="L99" s="104"/>
      <c r="M99" s="95"/>
      <c r="N99" s="105"/>
      <c r="O99" s="105"/>
      <c r="P99" s="105"/>
      <c r="Q99" s="105"/>
      <c r="R99" s="97"/>
      <c r="S99" s="97"/>
      <c r="T99" s="107"/>
      <c r="U99" s="104"/>
      <c r="V99" s="104"/>
      <c r="W99" s="106"/>
      <c r="X99" s="104"/>
      <c r="Y99" s="106"/>
      <c r="Z99" s="107"/>
      <c r="AA99" s="107"/>
      <c r="AB99" s="108"/>
      <c r="AC99" s="101">
        <f t="shared" si="1"/>
        <v>0</v>
      </c>
      <c r="AD99" s="101">
        <f t="shared" si="2"/>
        <v>0</v>
      </c>
    </row>
    <row r="100" ht="24.75" customHeight="1">
      <c r="A100" s="109">
        <f t="shared" si="3"/>
        <v>99</v>
      </c>
      <c r="B100" s="103"/>
      <c r="C100" s="104"/>
      <c r="D100" s="107"/>
      <c r="E100" s="107"/>
      <c r="F100" s="104"/>
      <c r="G100" s="104"/>
      <c r="H100" s="107"/>
      <c r="I100" s="107"/>
      <c r="J100" s="104"/>
      <c r="K100" s="104"/>
      <c r="L100" s="104"/>
      <c r="M100" s="95"/>
      <c r="N100" s="105"/>
      <c r="O100" s="105"/>
      <c r="P100" s="105"/>
      <c r="Q100" s="105"/>
      <c r="R100" s="97"/>
      <c r="S100" s="97"/>
      <c r="T100" s="107"/>
      <c r="U100" s="104"/>
      <c r="V100" s="104"/>
      <c r="W100" s="106"/>
      <c r="X100" s="104"/>
      <c r="Y100" s="106"/>
      <c r="Z100" s="107"/>
      <c r="AA100" s="107"/>
      <c r="AB100" s="108"/>
      <c r="AC100" s="101">
        <f t="shared" si="1"/>
        <v>0</v>
      </c>
      <c r="AD100" s="101">
        <f t="shared" si="2"/>
        <v>0</v>
      </c>
    </row>
    <row r="101" ht="24.75" customHeight="1">
      <c r="A101" s="109">
        <f t="shared" si="3"/>
        <v>100</v>
      </c>
      <c r="B101" s="103"/>
      <c r="C101" s="104"/>
      <c r="D101" s="107"/>
      <c r="E101" s="107"/>
      <c r="F101" s="104"/>
      <c r="G101" s="104"/>
      <c r="H101" s="107"/>
      <c r="I101" s="107"/>
      <c r="J101" s="104"/>
      <c r="K101" s="104"/>
      <c r="L101" s="104"/>
      <c r="M101" s="95"/>
      <c r="N101" s="105"/>
      <c r="O101" s="105"/>
      <c r="P101" s="105"/>
      <c r="Q101" s="105"/>
      <c r="R101" s="97"/>
      <c r="S101" s="97"/>
      <c r="T101" s="107"/>
      <c r="U101" s="104"/>
      <c r="V101" s="104"/>
      <c r="W101" s="106"/>
      <c r="X101" s="104"/>
      <c r="Y101" s="106"/>
      <c r="Z101" s="107"/>
      <c r="AA101" s="107"/>
      <c r="AB101" s="108"/>
      <c r="AC101" s="101">
        <f t="shared" si="1"/>
        <v>0</v>
      </c>
      <c r="AD101" s="101">
        <f t="shared" si="2"/>
        <v>0</v>
      </c>
    </row>
    <row r="102" ht="24.75" customHeight="1">
      <c r="A102" s="109">
        <f t="shared" si="3"/>
        <v>101</v>
      </c>
      <c r="B102" s="103"/>
      <c r="C102" s="104"/>
      <c r="D102" s="107"/>
      <c r="E102" s="107"/>
      <c r="F102" s="104"/>
      <c r="G102" s="104"/>
      <c r="H102" s="107"/>
      <c r="I102" s="107"/>
      <c r="J102" s="104"/>
      <c r="K102" s="104"/>
      <c r="L102" s="104"/>
      <c r="M102" s="95"/>
      <c r="N102" s="105"/>
      <c r="O102" s="105"/>
      <c r="P102" s="105"/>
      <c r="Q102" s="105"/>
      <c r="R102" s="97"/>
      <c r="S102" s="97"/>
      <c r="T102" s="107"/>
      <c r="U102" s="104"/>
      <c r="V102" s="104"/>
      <c r="W102" s="106"/>
      <c r="X102" s="104"/>
      <c r="Y102" s="106"/>
      <c r="Z102" s="107"/>
      <c r="AA102" s="107"/>
      <c r="AB102" s="108"/>
      <c r="AC102" s="101">
        <f t="shared" si="1"/>
        <v>0</v>
      </c>
      <c r="AD102" s="101">
        <f t="shared" si="2"/>
        <v>0</v>
      </c>
    </row>
    <row r="103" ht="24.75" customHeight="1">
      <c r="A103" s="109">
        <f t="shared" si="3"/>
        <v>102</v>
      </c>
      <c r="B103" s="103"/>
      <c r="C103" s="104"/>
      <c r="D103" s="107"/>
      <c r="E103" s="107"/>
      <c r="F103" s="104"/>
      <c r="G103" s="104"/>
      <c r="H103" s="107"/>
      <c r="I103" s="107"/>
      <c r="J103" s="104"/>
      <c r="K103" s="104"/>
      <c r="L103" s="104"/>
      <c r="M103" s="95"/>
      <c r="N103" s="105"/>
      <c r="O103" s="105"/>
      <c r="P103" s="105"/>
      <c r="Q103" s="105"/>
      <c r="R103" s="97"/>
      <c r="S103" s="97"/>
      <c r="T103" s="107"/>
      <c r="U103" s="104"/>
      <c r="V103" s="104"/>
      <c r="W103" s="106"/>
      <c r="X103" s="104"/>
      <c r="Y103" s="106"/>
      <c r="Z103" s="107"/>
      <c r="AA103" s="107"/>
      <c r="AB103" s="108"/>
      <c r="AC103" s="101">
        <f t="shared" si="1"/>
        <v>0</v>
      </c>
      <c r="AD103" s="101">
        <f t="shared" si="2"/>
        <v>0</v>
      </c>
    </row>
    <row r="104" ht="24.75" customHeight="1">
      <c r="A104" s="109">
        <f t="shared" si="3"/>
        <v>103</v>
      </c>
      <c r="B104" s="103"/>
      <c r="C104" s="104"/>
      <c r="D104" s="107"/>
      <c r="E104" s="107"/>
      <c r="F104" s="104"/>
      <c r="G104" s="104"/>
      <c r="H104" s="107"/>
      <c r="I104" s="107"/>
      <c r="J104" s="104"/>
      <c r="K104" s="104"/>
      <c r="L104" s="104"/>
      <c r="M104" s="95"/>
      <c r="N104" s="105"/>
      <c r="O104" s="105"/>
      <c r="P104" s="105"/>
      <c r="Q104" s="105"/>
      <c r="R104" s="97"/>
      <c r="S104" s="97"/>
      <c r="T104" s="107"/>
      <c r="U104" s="104"/>
      <c r="V104" s="104"/>
      <c r="W104" s="106"/>
      <c r="X104" s="104"/>
      <c r="Y104" s="106"/>
      <c r="Z104" s="107"/>
      <c r="AA104" s="107"/>
      <c r="AB104" s="108"/>
      <c r="AC104" s="101">
        <f t="shared" si="1"/>
        <v>0</v>
      </c>
      <c r="AD104" s="101">
        <f t="shared" si="2"/>
        <v>0</v>
      </c>
    </row>
    <row r="105" ht="24.75" customHeight="1">
      <c r="A105" s="109">
        <f t="shared" si="3"/>
        <v>104</v>
      </c>
      <c r="B105" s="103"/>
      <c r="C105" s="104"/>
      <c r="D105" s="107"/>
      <c r="E105" s="107"/>
      <c r="F105" s="104"/>
      <c r="G105" s="104"/>
      <c r="H105" s="107"/>
      <c r="I105" s="107"/>
      <c r="J105" s="104"/>
      <c r="K105" s="104"/>
      <c r="L105" s="104"/>
      <c r="M105" s="95"/>
      <c r="N105" s="105"/>
      <c r="O105" s="105"/>
      <c r="P105" s="105"/>
      <c r="Q105" s="105"/>
      <c r="R105" s="97"/>
      <c r="S105" s="97"/>
      <c r="T105" s="107"/>
      <c r="U105" s="104"/>
      <c r="V105" s="104"/>
      <c r="W105" s="106"/>
      <c r="X105" s="104"/>
      <c r="Y105" s="106"/>
      <c r="Z105" s="107"/>
      <c r="AA105" s="107"/>
      <c r="AB105" s="108"/>
      <c r="AC105" s="101">
        <f t="shared" si="1"/>
        <v>0</v>
      </c>
      <c r="AD105" s="101">
        <f t="shared" si="2"/>
        <v>0</v>
      </c>
    </row>
    <row r="106" ht="24.75" customHeight="1">
      <c r="A106" s="109">
        <f t="shared" si="3"/>
        <v>105</v>
      </c>
      <c r="B106" s="103"/>
      <c r="C106" s="104"/>
      <c r="D106" s="107"/>
      <c r="E106" s="107"/>
      <c r="F106" s="104"/>
      <c r="G106" s="104"/>
      <c r="H106" s="107"/>
      <c r="I106" s="107"/>
      <c r="J106" s="104"/>
      <c r="K106" s="104"/>
      <c r="L106" s="104"/>
      <c r="M106" s="95"/>
      <c r="N106" s="105"/>
      <c r="O106" s="105"/>
      <c r="P106" s="105"/>
      <c r="Q106" s="105"/>
      <c r="R106" s="97"/>
      <c r="S106" s="97"/>
      <c r="T106" s="107"/>
      <c r="U106" s="104"/>
      <c r="V106" s="104"/>
      <c r="W106" s="106"/>
      <c r="X106" s="104"/>
      <c r="Y106" s="106"/>
      <c r="Z106" s="107"/>
      <c r="AA106" s="107"/>
      <c r="AB106" s="108"/>
      <c r="AC106" s="101">
        <f t="shared" si="1"/>
        <v>0</v>
      </c>
      <c r="AD106" s="101">
        <f t="shared" si="2"/>
        <v>0</v>
      </c>
    </row>
    <row r="107" ht="24.75" customHeight="1">
      <c r="A107" s="109">
        <f t="shared" si="3"/>
        <v>106</v>
      </c>
      <c r="B107" s="103"/>
      <c r="C107" s="104"/>
      <c r="D107" s="107"/>
      <c r="E107" s="107"/>
      <c r="F107" s="104"/>
      <c r="G107" s="104"/>
      <c r="H107" s="107"/>
      <c r="I107" s="107"/>
      <c r="J107" s="104"/>
      <c r="K107" s="104"/>
      <c r="L107" s="104"/>
      <c r="M107" s="95"/>
      <c r="N107" s="105"/>
      <c r="O107" s="105"/>
      <c r="P107" s="105"/>
      <c r="Q107" s="105"/>
      <c r="R107" s="97"/>
      <c r="S107" s="97"/>
      <c r="T107" s="107"/>
      <c r="U107" s="104"/>
      <c r="V107" s="104"/>
      <c r="W107" s="106"/>
      <c r="X107" s="104"/>
      <c r="Y107" s="106"/>
      <c r="Z107" s="107"/>
      <c r="AA107" s="107"/>
      <c r="AB107" s="108"/>
      <c r="AC107" s="101">
        <f t="shared" si="1"/>
        <v>0</v>
      </c>
      <c r="AD107" s="101">
        <f t="shared" si="2"/>
        <v>0</v>
      </c>
    </row>
    <row r="108" ht="24.75" customHeight="1">
      <c r="A108" s="109">
        <f t="shared" si="3"/>
        <v>107</v>
      </c>
      <c r="B108" s="103"/>
      <c r="C108" s="104"/>
      <c r="D108" s="107"/>
      <c r="E108" s="107"/>
      <c r="F108" s="104"/>
      <c r="G108" s="104"/>
      <c r="H108" s="107"/>
      <c r="I108" s="107"/>
      <c r="J108" s="104"/>
      <c r="K108" s="104"/>
      <c r="L108" s="104"/>
      <c r="M108" s="95"/>
      <c r="N108" s="105"/>
      <c r="O108" s="105"/>
      <c r="P108" s="105"/>
      <c r="Q108" s="105"/>
      <c r="R108" s="97"/>
      <c r="S108" s="97"/>
      <c r="T108" s="107"/>
      <c r="U108" s="104"/>
      <c r="V108" s="104"/>
      <c r="W108" s="106"/>
      <c r="X108" s="104"/>
      <c r="Y108" s="106"/>
      <c r="Z108" s="107"/>
      <c r="AA108" s="107"/>
      <c r="AB108" s="108"/>
      <c r="AC108" s="101">
        <f t="shared" si="1"/>
        <v>0</v>
      </c>
      <c r="AD108" s="101">
        <f t="shared" si="2"/>
        <v>0</v>
      </c>
    </row>
    <row r="109" ht="24.75" customHeight="1">
      <c r="A109" s="109">
        <f t="shared" si="3"/>
        <v>108</v>
      </c>
      <c r="B109" s="103"/>
      <c r="C109" s="104"/>
      <c r="D109" s="107"/>
      <c r="E109" s="107"/>
      <c r="F109" s="104"/>
      <c r="G109" s="104"/>
      <c r="H109" s="107"/>
      <c r="I109" s="107"/>
      <c r="J109" s="104"/>
      <c r="K109" s="104"/>
      <c r="L109" s="104"/>
      <c r="M109" s="95"/>
      <c r="N109" s="105"/>
      <c r="O109" s="105"/>
      <c r="P109" s="105"/>
      <c r="Q109" s="105"/>
      <c r="R109" s="97"/>
      <c r="S109" s="97"/>
      <c r="T109" s="107"/>
      <c r="U109" s="104"/>
      <c r="V109" s="104"/>
      <c r="W109" s="106"/>
      <c r="X109" s="104"/>
      <c r="Y109" s="106"/>
      <c r="Z109" s="107"/>
      <c r="AA109" s="107"/>
      <c r="AB109" s="108"/>
      <c r="AC109" s="101">
        <f t="shared" si="1"/>
        <v>0</v>
      </c>
      <c r="AD109" s="101">
        <f t="shared" si="2"/>
        <v>0</v>
      </c>
    </row>
    <row r="110" ht="24.75" customHeight="1">
      <c r="A110" s="109">
        <f t="shared" si="3"/>
        <v>109</v>
      </c>
      <c r="B110" s="103"/>
      <c r="C110" s="104"/>
      <c r="D110" s="107"/>
      <c r="E110" s="107"/>
      <c r="F110" s="104"/>
      <c r="G110" s="104"/>
      <c r="H110" s="107"/>
      <c r="I110" s="107"/>
      <c r="J110" s="104"/>
      <c r="K110" s="104"/>
      <c r="L110" s="104"/>
      <c r="M110" s="95"/>
      <c r="N110" s="105"/>
      <c r="O110" s="105"/>
      <c r="P110" s="105"/>
      <c r="Q110" s="105"/>
      <c r="R110" s="97"/>
      <c r="S110" s="97"/>
      <c r="T110" s="107"/>
      <c r="U110" s="104"/>
      <c r="V110" s="104"/>
      <c r="W110" s="106"/>
      <c r="X110" s="104"/>
      <c r="Y110" s="106"/>
      <c r="Z110" s="107"/>
      <c r="AA110" s="107"/>
      <c r="AB110" s="108"/>
      <c r="AC110" s="101">
        <f t="shared" si="1"/>
        <v>0</v>
      </c>
      <c r="AD110" s="101">
        <f t="shared" si="2"/>
        <v>0</v>
      </c>
    </row>
    <row r="111" ht="24.75" customHeight="1">
      <c r="A111" s="109">
        <f t="shared" si="3"/>
        <v>110</v>
      </c>
      <c r="B111" s="103"/>
      <c r="C111" s="104"/>
      <c r="D111" s="107"/>
      <c r="E111" s="107"/>
      <c r="F111" s="104"/>
      <c r="G111" s="104"/>
      <c r="H111" s="107"/>
      <c r="I111" s="107"/>
      <c r="J111" s="104"/>
      <c r="K111" s="104"/>
      <c r="L111" s="104"/>
      <c r="M111" s="95"/>
      <c r="N111" s="105"/>
      <c r="O111" s="105"/>
      <c r="P111" s="105"/>
      <c r="Q111" s="105"/>
      <c r="R111" s="97"/>
      <c r="S111" s="97"/>
      <c r="T111" s="107"/>
      <c r="U111" s="104"/>
      <c r="V111" s="104"/>
      <c r="W111" s="106"/>
      <c r="X111" s="104"/>
      <c r="Y111" s="106"/>
      <c r="Z111" s="107"/>
      <c r="AA111" s="107"/>
      <c r="AB111" s="108"/>
      <c r="AC111" s="101">
        <f t="shared" si="1"/>
        <v>0</v>
      </c>
      <c r="AD111" s="101">
        <f t="shared" si="2"/>
        <v>0</v>
      </c>
    </row>
    <row r="112" ht="24.75" customHeight="1">
      <c r="A112" s="109">
        <f t="shared" si="3"/>
        <v>111</v>
      </c>
      <c r="B112" s="103"/>
      <c r="C112" s="104"/>
      <c r="D112" s="107"/>
      <c r="E112" s="107"/>
      <c r="F112" s="104"/>
      <c r="G112" s="104"/>
      <c r="H112" s="107"/>
      <c r="I112" s="107"/>
      <c r="J112" s="104"/>
      <c r="K112" s="104"/>
      <c r="L112" s="104"/>
      <c r="M112" s="95"/>
      <c r="N112" s="105"/>
      <c r="O112" s="105"/>
      <c r="P112" s="105"/>
      <c r="Q112" s="105"/>
      <c r="R112" s="97"/>
      <c r="S112" s="97"/>
      <c r="T112" s="107"/>
      <c r="U112" s="104"/>
      <c r="V112" s="104"/>
      <c r="W112" s="106"/>
      <c r="X112" s="104"/>
      <c r="Y112" s="106"/>
      <c r="Z112" s="107"/>
      <c r="AA112" s="107"/>
      <c r="AB112" s="108"/>
      <c r="AC112" s="101">
        <f t="shared" si="1"/>
        <v>0</v>
      </c>
      <c r="AD112" s="101">
        <f t="shared" si="2"/>
        <v>0</v>
      </c>
    </row>
    <row r="113" ht="24.75" customHeight="1">
      <c r="A113" s="109">
        <f t="shared" si="3"/>
        <v>112</v>
      </c>
      <c r="B113" s="103"/>
      <c r="C113" s="104"/>
      <c r="D113" s="107"/>
      <c r="E113" s="107"/>
      <c r="F113" s="104"/>
      <c r="G113" s="104"/>
      <c r="H113" s="107"/>
      <c r="I113" s="107"/>
      <c r="J113" s="104"/>
      <c r="K113" s="104"/>
      <c r="L113" s="104"/>
      <c r="M113" s="95"/>
      <c r="N113" s="105"/>
      <c r="O113" s="105"/>
      <c r="P113" s="105"/>
      <c r="Q113" s="105"/>
      <c r="R113" s="97"/>
      <c r="S113" s="97"/>
      <c r="T113" s="107"/>
      <c r="U113" s="104"/>
      <c r="V113" s="104"/>
      <c r="W113" s="106"/>
      <c r="X113" s="104"/>
      <c r="Y113" s="106"/>
      <c r="Z113" s="107"/>
      <c r="AA113" s="107"/>
      <c r="AB113" s="108"/>
      <c r="AC113" s="101">
        <f t="shared" si="1"/>
        <v>0</v>
      </c>
      <c r="AD113" s="101">
        <f t="shared" si="2"/>
        <v>0</v>
      </c>
    </row>
    <row r="114" ht="24.75" customHeight="1">
      <c r="A114" s="109">
        <f t="shared" si="3"/>
        <v>113</v>
      </c>
      <c r="B114" s="103"/>
      <c r="C114" s="104"/>
      <c r="D114" s="107"/>
      <c r="E114" s="107"/>
      <c r="F114" s="104"/>
      <c r="G114" s="104"/>
      <c r="H114" s="107"/>
      <c r="I114" s="107"/>
      <c r="J114" s="104"/>
      <c r="K114" s="104"/>
      <c r="L114" s="104"/>
      <c r="M114" s="95"/>
      <c r="N114" s="105"/>
      <c r="O114" s="105"/>
      <c r="P114" s="105"/>
      <c r="Q114" s="105"/>
      <c r="R114" s="97"/>
      <c r="S114" s="97"/>
      <c r="T114" s="107"/>
      <c r="U114" s="104"/>
      <c r="V114" s="104"/>
      <c r="W114" s="106"/>
      <c r="X114" s="104"/>
      <c r="Y114" s="106"/>
      <c r="Z114" s="107"/>
      <c r="AA114" s="107"/>
      <c r="AB114" s="108"/>
      <c r="AC114" s="101">
        <f t="shared" si="1"/>
        <v>0</v>
      </c>
      <c r="AD114" s="101">
        <f t="shared" si="2"/>
        <v>0</v>
      </c>
    </row>
    <row r="115" ht="24.75" customHeight="1">
      <c r="A115" s="109">
        <f t="shared" si="3"/>
        <v>114</v>
      </c>
      <c r="B115" s="103"/>
      <c r="C115" s="104"/>
      <c r="D115" s="107"/>
      <c r="E115" s="107"/>
      <c r="F115" s="104"/>
      <c r="G115" s="104"/>
      <c r="H115" s="107"/>
      <c r="I115" s="107"/>
      <c r="J115" s="104"/>
      <c r="K115" s="104"/>
      <c r="L115" s="104"/>
      <c r="M115" s="95"/>
      <c r="N115" s="105"/>
      <c r="O115" s="105"/>
      <c r="P115" s="105"/>
      <c r="Q115" s="105"/>
      <c r="R115" s="97"/>
      <c r="S115" s="97"/>
      <c r="T115" s="107"/>
      <c r="U115" s="104"/>
      <c r="V115" s="104"/>
      <c r="W115" s="106"/>
      <c r="X115" s="104"/>
      <c r="Y115" s="106"/>
      <c r="Z115" s="107"/>
      <c r="AA115" s="107"/>
      <c r="AB115" s="108"/>
      <c r="AC115" s="101">
        <f t="shared" si="1"/>
        <v>0</v>
      </c>
      <c r="AD115" s="101">
        <f t="shared" si="2"/>
        <v>0</v>
      </c>
    </row>
    <row r="116" ht="24.75" customHeight="1">
      <c r="A116" s="109">
        <f t="shared" si="3"/>
        <v>115</v>
      </c>
      <c r="B116" s="103"/>
      <c r="C116" s="104"/>
      <c r="D116" s="107"/>
      <c r="E116" s="107"/>
      <c r="F116" s="104"/>
      <c r="G116" s="104"/>
      <c r="H116" s="107"/>
      <c r="I116" s="107"/>
      <c r="J116" s="104"/>
      <c r="K116" s="104"/>
      <c r="L116" s="104"/>
      <c r="M116" s="95"/>
      <c r="N116" s="105"/>
      <c r="O116" s="105"/>
      <c r="P116" s="105"/>
      <c r="Q116" s="105"/>
      <c r="R116" s="97"/>
      <c r="S116" s="97"/>
      <c r="T116" s="107"/>
      <c r="U116" s="104"/>
      <c r="V116" s="104"/>
      <c r="W116" s="106"/>
      <c r="X116" s="104"/>
      <c r="Y116" s="106"/>
      <c r="Z116" s="107"/>
      <c r="AA116" s="107"/>
      <c r="AB116" s="108"/>
      <c r="AC116" s="101">
        <f t="shared" si="1"/>
        <v>0</v>
      </c>
      <c r="AD116" s="101">
        <f t="shared" si="2"/>
        <v>0</v>
      </c>
    </row>
    <row r="117" ht="24.75" customHeight="1">
      <c r="A117" s="109">
        <f t="shared" si="3"/>
        <v>116</v>
      </c>
      <c r="B117" s="103"/>
      <c r="C117" s="104"/>
      <c r="D117" s="107"/>
      <c r="E117" s="107"/>
      <c r="F117" s="104"/>
      <c r="G117" s="104"/>
      <c r="H117" s="107"/>
      <c r="I117" s="107"/>
      <c r="J117" s="104"/>
      <c r="K117" s="104"/>
      <c r="L117" s="104"/>
      <c r="M117" s="95"/>
      <c r="N117" s="105"/>
      <c r="O117" s="105"/>
      <c r="P117" s="105"/>
      <c r="Q117" s="105"/>
      <c r="R117" s="97"/>
      <c r="S117" s="97"/>
      <c r="T117" s="107"/>
      <c r="U117" s="104"/>
      <c r="V117" s="104"/>
      <c r="W117" s="106"/>
      <c r="X117" s="104"/>
      <c r="Y117" s="106"/>
      <c r="Z117" s="107"/>
      <c r="AA117" s="107"/>
      <c r="AB117" s="108"/>
      <c r="AC117" s="101">
        <f t="shared" si="1"/>
        <v>0</v>
      </c>
      <c r="AD117" s="101">
        <f t="shared" si="2"/>
        <v>0</v>
      </c>
    </row>
    <row r="118" ht="24.75" customHeight="1">
      <c r="A118" s="109">
        <f t="shared" si="3"/>
        <v>117</v>
      </c>
      <c r="B118" s="103"/>
      <c r="C118" s="104"/>
      <c r="D118" s="107"/>
      <c r="E118" s="107"/>
      <c r="F118" s="104"/>
      <c r="G118" s="104"/>
      <c r="H118" s="107"/>
      <c r="I118" s="107"/>
      <c r="J118" s="104"/>
      <c r="K118" s="104"/>
      <c r="L118" s="104"/>
      <c r="M118" s="95"/>
      <c r="N118" s="105"/>
      <c r="O118" s="105"/>
      <c r="P118" s="105"/>
      <c r="Q118" s="105"/>
      <c r="R118" s="97"/>
      <c r="S118" s="97"/>
      <c r="T118" s="107"/>
      <c r="U118" s="104"/>
      <c r="V118" s="104"/>
      <c r="W118" s="106"/>
      <c r="X118" s="104"/>
      <c r="Y118" s="106"/>
      <c r="Z118" s="107"/>
      <c r="AA118" s="107"/>
      <c r="AB118" s="108"/>
      <c r="AC118" s="101">
        <f t="shared" si="1"/>
        <v>0</v>
      </c>
      <c r="AD118" s="101">
        <f t="shared" si="2"/>
        <v>0</v>
      </c>
    </row>
    <row r="119" ht="24.75" customHeight="1">
      <c r="A119" s="109">
        <f t="shared" si="3"/>
        <v>118</v>
      </c>
      <c r="B119" s="103"/>
      <c r="C119" s="104"/>
      <c r="D119" s="107"/>
      <c r="E119" s="107"/>
      <c r="F119" s="104"/>
      <c r="G119" s="104"/>
      <c r="H119" s="107"/>
      <c r="I119" s="107"/>
      <c r="J119" s="104"/>
      <c r="K119" s="104"/>
      <c r="L119" s="104"/>
      <c r="M119" s="95"/>
      <c r="N119" s="105"/>
      <c r="O119" s="105"/>
      <c r="P119" s="105"/>
      <c r="Q119" s="105"/>
      <c r="R119" s="97"/>
      <c r="S119" s="97"/>
      <c r="T119" s="107"/>
      <c r="U119" s="104"/>
      <c r="V119" s="104"/>
      <c r="W119" s="106"/>
      <c r="X119" s="104"/>
      <c r="Y119" s="106"/>
      <c r="Z119" s="107"/>
      <c r="AA119" s="107"/>
      <c r="AB119" s="108"/>
      <c r="AC119" s="101">
        <f t="shared" si="1"/>
        <v>0</v>
      </c>
      <c r="AD119" s="101">
        <f t="shared" si="2"/>
        <v>0</v>
      </c>
    </row>
    <row r="120" ht="24.75" customHeight="1">
      <c r="A120" s="109">
        <f t="shared" si="3"/>
        <v>119</v>
      </c>
      <c r="B120" s="103"/>
      <c r="C120" s="104"/>
      <c r="D120" s="107"/>
      <c r="E120" s="107"/>
      <c r="F120" s="104"/>
      <c r="G120" s="104"/>
      <c r="H120" s="107"/>
      <c r="I120" s="107"/>
      <c r="J120" s="104"/>
      <c r="K120" s="104"/>
      <c r="L120" s="104"/>
      <c r="M120" s="95"/>
      <c r="N120" s="105"/>
      <c r="O120" s="105"/>
      <c r="P120" s="105"/>
      <c r="Q120" s="105"/>
      <c r="R120" s="97"/>
      <c r="S120" s="97"/>
      <c r="T120" s="107"/>
      <c r="U120" s="104"/>
      <c r="V120" s="104"/>
      <c r="W120" s="106"/>
      <c r="X120" s="104"/>
      <c r="Y120" s="106"/>
      <c r="Z120" s="107"/>
      <c r="AA120" s="107"/>
      <c r="AB120" s="108"/>
      <c r="AC120" s="101">
        <f t="shared" si="1"/>
        <v>0</v>
      </c>
      <c r="AD120" s="101">
        <f t="shared" si="2"/>
        <v>0</v>
      </c>
    </row>
    <row r="121" ht="24.75" customHeight="1">
      <c r="A121" s="109">
        <f t="shared" si="3"/>
        <v>120</v>
      </c>
      <c r="B121" s="103"/>
      <c r="C121" s="104"/>
      <c r="D121" s="107"/>
      <c r="E121" s="107"/>
      <c r="F121" s="104"/>
      <c r="G121" s="104"/>
      <c r="H121" s="107"/>
      <c r="I121" s="107"/>
      <c r="J121" s="104"/>
      <c r="K121" s="104"/>
      <c r="L121" s="104"/>
      <c r="M121" s="95"/>
      <c r="N121" s="105"/>
      <c r="O121" s="105"/>
      <c r="P121" s="105"/>
      <c r="Q121" s="105"/>
      <c r="R121" s="97"/>
      <c r="S121" s="97"/>
      <c r="T121" s="107"/>
      <c r="U121" s="104"/>
      <c r="V121" s="104"/>
      <c r="W121" s="106"/>
      <c r="X121" s="104"/>
      <c r="Y121" s="106"/>
      <c r="Z121" s="107"/>
      <c r="AA121" s="107"/>
      <c r="AB121" s="108"/>
      <c r="AC121" s="101">
        <f t="shared" si="1"/>
        <v>0</v>
      </c>
      <c r="AD121" s="101">
        <f t="shared" si="2"/>
        <v>0</v>
      </c>
    </row>
    <row r="122" ht="24.75" customHeight="1">
      <c r="A122" s="109">
        <f t="shared" si="3"/>
        <v>121</v>
      </c>
      <c r="B122" s="103"/>
      <c r="C122" s="104"/>
      <c r="D122" s="107"/>
      <c r="E122" s="107"/>
      <c r="F122" s="104"/>
      <c r="G122" s="104"/>
      <c r="H122" s="107"/>
      <c r="I122" s="107"/>
      <c r="J122" s="104"/>
      <c r="K122" s="104"/>
      <c r="L122" s="104"/>
      <c r="M122" s="95"/>
      <c r="N122" s="105"/>
      <c r="O122" s="105"/>
      <c r="P122" s="105"/>
      <c r="Q122" s="105"/>
      <c r="R122" s="97"/>
      <c r="S122" s="97"/>
      <c r="T122" s="107"/>
      <c r="U122" s="104"/>
      <c r="V122" s="104"/>
      <c r="W122" s="106"/>
      <c r="X122" s="104"/>
      <c r="Y122" s="106"/>
      <c r="Z122" s="107"/>
      <c r="AA122" s="107"/>
      <c r="AB122" s="108"/>
      <c r="AC122" s="101">
        <f t="shared" si="1"/>
        <v>0</v>
      </c>
      <c r="AD122" s="101">
        <f t="shared" si="2"/>
        <v>0</v>
      </c>
    </row>
    <row r="123" ht="24.75" customHeight="1">
      <c r="A123" s="109">
        <f t="shared" si="3"/>
        <v>122</v>
      </c>
      <c r="B123" s="103"/>
      <c r="C123" s="104"/>
      <c r="D123" s="107"/>
      <c r="E123" s="107"/>
      <c r="F123" s="104"/>
      <c r="G123" s="104"/>
      <c r="H123" s="107"/>
      <c r="I123" s="107"/>
      <c r="J123" s="104"/>
      <c r="K123" s="104"/>
      <c r="L123" s="104"/>
      <c r="M123" s="95"/>
      <c r="N123" s="105"/>
      <c r="O123" s="105"/>
      <c r="P123" s="105"/>
      <c r="Q123" s="105"/>
      <c r="R123" s="97"/>
      <c r="S123" s="97"/>
      <c r="T123" s="107"/>
      <c r="U123" s="104"/>
      <c r="V123" s="104"/>
      <c r="W123" s="106"/>
      <c r="X123" s="104"/>
      <c r="Y123" s="106"/>
      <c r="Z123" s="107"/>
      <c r="AA123" s="107"/>
      <c r="AB123" s="108"/>
      <c r="AC123" s="101">
        <f t="shared" si="1"/>
        <v>0</v>
      </c>
      <c r="AD123" s="101">
        <f t="shared" si="2"/>
        <v>0</v>
      </c>
    </row>
    <row r="124" ht="24.75" customHeight="1">
      <c r="A124" s="109">
        <f t="shared" si="3"/>
        <v>123</v>
      </c>
      <c r="B124" s="103"/>
      <c r="C124" s="104"/>
      <c r="D124" s="107"/>
      <c r="E124" s="107"/>
      <c r="F124" s="104"/>
      <c r="G124" s="104"/>
      <c r="H124" s="107"/>
      <c r="I124" s="107"/>
      <c r="J124" s="104"/>
      <c r="K124" s="104"/>
      <c r="L124" s="104"/>
      <c r="M124" s="95"/>
      <c r="N124" s="105"/>
      <c r="O124" s="105"/>
      <c r="P124" s="105"/>
      <c r="Q124" s="105"/>
      <c r="R124" s="97"/>
      <c r="S124" s="97"/>
      <c r="T124" s="107"/>
      <c r="U124" s="104"/>
      <c r="V124" s="104"/>
      <c r="W124" s="106"/>
      <c r="X124" s="104"/>
      <c r="Y124" s="106"/>
      <c r="Z124" s="107"/>
      <c r="AA124" s="107"/>
      <c r="AB124" s="108"/>
      <c r="AC124" s="101">
        <f t="shared" si="1"/>
        <v>0</v>
      </c>
      <c r="AD124" s="101">
        <f t="shared" si="2"/>
        <v>0</v>
      </c>
    </row>
    <row r="125" ht="24.75" customHeight="1">
      <c r="A125" s="109">
        <f t="shared" si="3"/>
        <v>124</v>
      </c>
      <c r="B125" s="103"/>
      <c r="C125" s="104"/>
      <c r="D125" s="107"/>
      <c r="E125" s="107"/>
      <c r="F125" s="104"/>
      <c r="G125" s="104"/>
      <c r="H125" s="107"/>
      <c r="I125" s="107"/>
      <c r="J125" s="104"/>
      <c r="K125" s="104"/>
      <c r="L125" s="104"/>
      <c r="M125" s="95"/>
      <c r="N125" s="105"/>
      <c r="O125" s="105"/>
      <c r="P125" s="105"/>
      <c r="Q125" s="105"/>
      <c r="R125" s="97"/>
      <c r="S125" s="97"/>
      <c r="T125" s="107"/>
      <c r="U125" s="104"/>
      <c r="V125" s="104"/>
      <c r="W125" s="106"/>
      <c r="X125" s="104"/>
      <c r="Y125" s="106"/>
      <c r="Z125" s="107"/>
      <c r="AA125" s="107"/>
      <c r="AB125" s="108"/>
      <c r="AC125" s="101">
        <f t="shared" si="1"/>
        <v>0</v>
      </c>
      <c r="AD125" s="101">
        <f t="shared" si="2"/>
        <v>0</v>
      </c>
    </row>
    <row r="126" ht="24.75" customHeight="1">
      <c r="A126" s="109">
        <f t="shared" si="3"/>
        <v>125</v>
      </c>
      <c r="B126" s="103"/>
      <c r="C126" s="104"/>
      <c r="D126" s="107"/>
      <c r="E126" s="107"/>
      <c r="F126" s="104"/>
      <c r="G126" s="104"/>
      <c r="H126" s="107"/>
      <c r="I126" s="107"/>
      <c r="J126" s="104"/>
      <c r="K126" s="104"/>
      <c r="L126" s="104"/>
      <c r="M126" s="95"/>
      <c r="N126" s="105"/>
      <c r="O126" s="105"/>
      <c r="P126" s="105"/>
      <c r="Q126" s="105"/>
      <c r="R126" s="97"/>
      <c r="S126" s="97"/>
      <c r="T126" s="107"/>
      <c r="U126" s="104"/>
      <c r="V126" s="104"/>
      <c r="W126" s="106"/>
      <c r="X126" s="104"/>
      <c r="Y126" s="106"/>
      <c r="Z126" s="107"/>
      <c r="AA126" s="107"/>
      <c r="AB126" s="108"/>
      <c r="AC126" s="101">
        <f t="shared" si="1"/>
        <v>0</v>
      </c>
      <c r="AD126" s="101">
        <f t="shared" si="2"/>
        <v>0</v>
      </c>
    </row>
    <row r="127" ht="24.75" customHeight="1">
      <c r="A127" s="109">
        <f t="shared" si="3"/>
        <v>126</v>
      </c>
      <c r="B127" s="103"/>
      <c r="C127" s="104"/>
      <c r="D127" s="107"/>
      <c r="E127" s="107"/>
      <c r="F127" s="104"/>
      <c r="G127" s="104"/>
      <c r="H127" s="107"/>
      <c r="I127" s="107"/>
      <c r="J127" s="104"/>
      <c r="K127" s="104"/>
      <c r="L127" s="104"/>
      <c r="M127" s="95"/>
      <c r="N127" s="105"/>
      <c r="O127" s="105"/>
      <c r="P127" s="105"/>
      <c r="Q127" s="105"/>
      <c r="R127" s="97"/>
      <c r="S127" s="97"/>
      <c r="T127" s="107"/>
      <c r="U127" s="104"/>
      <c r="V127" s="104"/>
      <c r="W127" s="106"/>
      <c r="X127" s="104"/>
      <c r="Y127" s="106"/>
      <c r="Z127" s="107"/>
      <c r="AA127" s="107"/>
      <c r="AB127" s="108"/>
      <c r="AC127" s="101">
        <f t="shared" si="1"/>
        <v>0</v>
      </c>
      <c r="AD127" s="101">
        <f t="shared" si="2"/>
        <v>0</v>
      </c>
    </row>
    <row r="128" ht="24.75" customHeight="1">
      <c r="A128" s="109">
        <f t="shared" si="3"/>
        <v>127</v>
      </c>
      <c r="B128" s="103"/>
      <c r="C128" s="104"/>
      <c r="D128" s="107"/>
      <c r="E128" s="107"/>
      <c r="F128" s="104"/>
      <c r="G128" s="104"/>
      <c r="H128" s="107"/>
      <c r="I128" s="107"/>
      <c r="J128" s="104"/>
      <c r="K128" s="104"/>
      <c r="L128" s="104"/>
      <c r="M128" s="95"/>
      <c r="N128" s="105"/>
      <c r="O128" s="105"/>
      <c r="P128" s="105"/>
      <c r="Q128" s="105"/>
      <c r="R128" s="97"/>
      <c r="S128" s="97"/>
      <c r="T128" s="107"/>
      <c r="U128" s="104"/>
      <c r="V128" s="104"/>
      <c r="W128" s="106"/>
      <c r="X128" s="104"/>
      <c r="Y128" s="106"/>
      <c r="Z128" s="107"/>
      <c r="AA128" s="107"/>
      <c r="AB128" s="108"/>
      <c r="AC128" s="101">
        <f t="shared" si="1"/>
        <v>0</v>
      </c>
      <c r="AD128" s="101">
        <f t="shared" si="2"/>
        <v>0</v>
      </c>
    </row>
    <row r="129" ht="24.75" customHeight="1">
      <c r="A129" s="109">
        <f t="shared" si="3"/>
        <v>128</v>
      </c>
      <c r="B129" s="103"/>
      <c r="C129" s="104"/>
      <c r="D129" s="107"/>
      <c r="E129" s="107"/>
      <c r="F129" s="104"/>
      <c r="G129" s="104"/>
      <c r="H129" s="107"/>
      <c r="I129" s="107"/>
      <c r="J129" s="104"/>
      <c r="K129" s="104"/>
      <c r="L129" s="104"/>
      <c r="M129" s="95"/>
      <c r="N129" s="105"/>
      <c r="O129" s="105"/>
      <c r="P129" s="105"/>
      <c r="Q129" s="105"/>
      <c r="R129" s="97"/>
      <c r="S129" s="97"/>
      <c r="T129" s="107"/>
      <c r="U129" s="104"/>
      <c r="V129" s="104"/>
      <c r="W129" s="106"/>
      <c r="X129" s="104"/>
      <c r="Y129" s="106"/>
      <c r="Z129" s="107"/>
      <c r="AA129" s="107"/>
      <c r="AB129" s="108"/>
      <c r="AC129" s="101">
        <f t="shared" si="1"/>
        <v>0</v>
      </c>
      <c r="AD129" s="101">
        <f t="shared" si="2"/>
        <v>0</v>
      </c>
    </row>
    <row r="130" ht="24.75" customHeight="1">
      <c r="A130" s="109">
        <f t="shared" si="3"/>
        <v>129</v>
      </c>
      <c r="B130" s="103"/>
      <c r="C130" s="104"/>
      <c r="D130" s="107"/>
      <c r="E130" s="107"/>
      <c r="F130" s="104"/>
      <c r="G130" s="104"/>
      <c r="H130" s="107"/>
      <c r="I130" s="107"/>
      <c r="J130" s="104"/>
      <c r="K130" s="104"/>
      <c r="L130" s="104"/>
      <c r="M130" s="95"/>
      <c r="N130" s="105"/>
      <c r="O130" s="105"/>
      <c r="P130" s="105"/>
      <c r="Q130" s="105"/>
      <c r="R130" s="97"/>
      <c r="S130" s="97"/>
      <c r="T130" s="107"/>
      <c r="U130" s="104"/>
      <c r="V130" s="104"/>
      <c r="W130" s="106"/>
      <c r="X130" s="104"/>
      <c r="Y130" s="106"/>
      <c r="Z130" s="107"/>
      <c r="AA130" s="107"/>
      <c r="AB130" s="108"/>
      <c r="AC130" s="101">
        <f t="shared" si="1"/>
        <v>0</v>
      </c>
      <c r="AD130" s="101">
        <f t="shared" si="2"/>
        <v>0</v>
      </c>
    </row>
    <row r="131" ht="24.75" customHeight="1">
      <c r="A131" s="109">
        <f t="shared" si="3"/>
        <v>130</v>
      </c>
      <c r="B131" s="103"/>
      <c r="C131" s="104"/>
      <c r="D131" s="107"/>
      <c r="E131" s="107"/>
      <c r="F131" s="104"/>
      <c r="G131" s="104"/>
      <c r="H131" s="107"/>
      <c r="I131" s="107"/>
      <c r="J131" s="104"/>
      <c r="K131" s="104"/>
      <c r="L131" s="104"/>
      <c r="M131" s="95"/>
      <c r="N131" s="105"/>
      <c r="O131" s="105"/>
      <c r="P131" s="105"/>
      <c r="Q131" s="105"/>
      <c r="R131" s="97"/>
      <c r="S131" s="97"/>
      <c r="T131" s="107"/>
      <c r="U131" s="104"/>
      <c r="V131" s="104"/>
      <c r="W131" s="106"/>
      <c r="X131" s="104"/>
      <c r="Y131" s="106"/>
      <c r="Z131" s="107"/>
      <c r="AA131" s="107"/>
      <c r="AB131" s="108"/>
      <c r="AC131" s="101">
        <f t="shared" si="1"/>
        <v>0</v>
      </c>
      <c r="AD131" s="101">
        <f t="shared" si="2"/>
        <v>0</v>
      </c>
    </row>
    <row r="132" ht="24.75" customHeight="1">
      <c r="A132" s="109">
        <f t="shared" si="3"/>
        <v>131</v>
      </c>
      <c r="B132" s="103"/>
      <c r="C132" s="104"/>
      <c r="D132" s="107"/>
      <c r="E132" s="107"/>
      <c r="F132" s="104"/>
      <c r="G132" s="104"/>
      <c r="H132" s="107"/>
      <c r="I132" s="107"/>
      <c r="J132" s="104"/>
      <c r="K132" s="104"/>
      <c r="L132" s="104"/>
      <c r="M132" s="95"/>
      <c r="N132" s="105"/>
      <c r="O132" s="105"/>
      <c r="P132" s="105"/>
      <c r="Q132" s="105"/>
      <c r="R132" s="97"/>
      <c r="S132" s="97"/>
      <c r="T132" s="107"/>
      <c r="U132" s="104"/>
      <c r="V132" s="104"/>
      <c r="W132" s="106"/>
      <c r="X132" s="104"/>
      <c r="Y132" s="106"/>
      <c r="Z132" s="107"/>
      <c r="AA132" s="107"/>
      <c r="AB132" s="108"/>
      <c r="AC132" s="101">
        <f t="shared" si="1"/>
        <v>0</v>
      </c>
      <c r="AD132" s="101">
        <f t="shared" si="2"/>
        <v>0</v>
      </c>
    </row>
    <row r="133" ht="24.75" customHeight="1">
      <c r="A133" s="109">
        <f t="shared" si="3"/>
        <v>132</v>
      </c>
      <c r="B133" s="103"/>
      <c r="C133" s="104"/>
      <c r="D133" s="107"/>
      <c r="E133" s="107"/>
      <c r="F133" s="104"/>
      <c r="G133" s="104"/>
      <c r="H133" s="107"/>
      <c r="I133" s="107"/>
      <c r="J133" s="104"/>
      <c r="K133" s="104"/>
      <c r="L133" s="104"/>
      <c r="M133" s="95"/>
      <c r="N133" s="105"/>
      <c r="O133" s="105"/>
      <c r="P133" s="105"/>
      <c r="Q133" s="105"/>
      <c r="R133" s="97"/>
      <c r="S133" s="97"/>
      <c r="T133" s="107"/>
      <c r="U133" s="104"/>
      <c r="V133" s="104"/>
      <c r="W133" s="106"/>
      <c r="X133" s="104"/>
      <c r="Y133" s="106"/>
      <c r="Z133" s="107"/>
      <c r="AA133" s="107"/>
      <c r="AB133" s="108"/>
      <c r="AC133" s="101">
        <f t="shared" si="1"/>
        <v>0</v>
      </c>
      <c r="AD133" s="101">
        <f t="shared" si="2"/>
        <v>0</v>
      </c>
    </row>
    <row r="134" ht="24.75" customHeight="1">
      <c r="A134" s="109">
        <f t="shared" si="3"/>
        <v>133</v>
      </c>
      <c r="B134" s="103"/>
      <c r="C134" s="104"/>
      <c r="D134" s="107"/>
      <c r="E134" s="107"/>
      <c r="F134" s="104"/>
      <c r="G134" s="104"/>
      <c r="H134" s="107"/>
      <c r="I134" s="107"/>
      <c r="J134" s="104"/>
      <c r="K134" s="104"/>
      <c r="L134" s="104"/>
      <c r="M134" s="95"/>
      <c r="N134" s="105"/>
      <c r="O134" s="105"/>
      <c r="P134" s="105"/>
      <c r="Q134" s="105"/>
      <c r="R134" s="97"/>
      <c r="S134" s="97"/>
      <c r="T134" s="107"/>
      <c r="U134" s="104"/>
      <c r="V134" s="104"/>
      <c r="W134" s="106"/>
      <c r="X134" s="104"/>
      <c r="Y134" s="106"/>
      <c r="Z134" s="107"/>
      <c r="AA134" s="107"/>
      <c r="AB134" s="108"/>
      <c r="AC134" s="101">
        <f t="shared" si="1"/>
        <v>0</v>
      </c>
      <c r="AD134" s="101">
        <f t="shared" si="2"/>
        <v>0</v>
      </c>
    </row>
    <row r="135" ht="24.75" customHeight="1">
      <c r="A135" s="109">
        <f t="shared" si="3"/>
        <v>134</v>
      </c>
      <c r="B135" s="103"/>
      <c r="C135" s="104"/>
      <c r="D135" s="107"/>
      <c r="E135" s="107"/>
      <c r="F135" s="104"/>
      <c r="G135" s="104"/>
      <c r="H135" s="107"/>
      <c r="I135" s="107"/>
      <c r="J135" s="104"/>
      <c r="K135" s="104"/>
      <c r="L135" s="104"/>
      <c r="M135" s="95"/>
      <c r="N135" s="105"/>
      <c r="O135" s="105"/>
      <c r="P135" s="105"/>
      <c r="Q135" s="105"/>
      <c r="R135" s="97"/>
      <c r="S135" s="97"/>
      <c r="T135" s="107"/>
      <c r="U135" s="104"/>
      <c r="V135" s="104"/>
      <c r="W135" s="106"/>
      <c r="X135" s="104"/>
      <c r="Y135" s="106"/>
      <c r="Z135" s="107"/>
      <c r="AA135" s="107"/>
      <c r="AB135" s="108"/>
      <c r="AC135" s="101">
        <f t="shared" si="1"/>
        <v>0</v>
      </c>
      <c r="AD135" s="101">
        <f t="shared" si="2"/>
        <v>0</v>
      </c>
    </row>
    <row r="136" ht="24.75" customHeight="1">
      <c r="A136" s="109">
        <f t="shared" si="3"/>
        <v>135</v>
      </c>
      <c r="B136" s="103"/>
      <c r="C136" s="104"/>
      <c r="D136" s="107"/>
      <c r="E136" s="107"/>
      <c r="F136" s="104"/>
      <c r="G136" s="104"/>
      <c r="H136" s="107"/>
      <c r="I136" s="107"/>
      <c r="J136" s="104"/>
      <c r="K136" s="104"/>
      <c r="L136" s="104"/>
      <c r="M136" s="95"/>
      <c r="N136" s="105"/>
      <c r="O136" s="105"/>
      <c r="P136" s="105"/>
      <c r="Q136" s="105"/>
      <c r="R136" s="97"/>
      <c r="S136" s="97"/>
      <c r="T136" s="107"/>
      <c r="U136" s="104"/>
      <c r="V136" s="104"/>
      <c r="W136" s="106"/>
      <c r="X136" s="104"/>
      <c r="Y136" s="106"/>
      <c r="Z136" s="107"/>
      <c r="AA136" s="107"/>
      <c r="AB136" s="108"/>
      <c r="AC136" s="101">
        <f t="shared" si="1"/>
        <v>0</v>
      </c>
      <c r="AD136" s="101">
        <f t="shared" si="2"/>
        <v>0</v>
      </c>
    </row>
    <row r="137" ht="24.75" customHeight="1">
      <c r="A137" s="109">
        <f t="shared" si="3"/>
        <v>136</v>
      </c>
      <c r="B137" s="103"/>
      <c r="C137" s="104"/>
      <c r="D137" s="107"/>
      <c r="E137" s="107"/>
      <c r="F137" s="104"/>
      <c r="G137" s="104"/>
      <c r="H137" s="107"/>
      <c r="I137" s="107"/>
      <c r="J137" s="104"/>
      <c r="K137" s="104"/>
      <c r="L137" s="104"/>
      <c r="M137" s="95"/>
      <c r="N137" s="105"/>
      <c r="O137" s="105"/>
      <c r="P137" s="105"/>
      <c r="Q137" s="105"/>
      <c r="R137" s="97"/>
      <c r="S137" s="97"/>
      <c r="T137" s="107"/>
      <c r="U137" s="104"/>
      <c r="V137" s="104"/>
      <c r="W137" s="106"/>
      <c r="X137" s="104"/>
      <c r="Y137" s="106"/>
      <c r="Z137" s="107"/>
      <c r="AA137" s="107"/>
      <c r="AB137" s="108"/>
      <c r="AC137" s="101">
        <f t="shared" si="1"/>
        <v>0</v>
      </c>
      <c r="AD137" s="101">
        <f t="shared" si="2"/>
        <v>0</v>
      </c>
    </row>
    <row r="138" ht="24.75" customHeight="1">
      <c r="A138" s="109">
        <f t="shared" si="3"/>
        <v>137</v>
      </c>
      <c r="B138" s="103"/>
      <c r="C138" s="104"/>
      <c r="D138" s="107"/>
      <c r="E138" s="107"/>
      <c r="F138" s="104"/>
      <c r="G138" s="104"/>
      <c r="H138" s="107"/>
      <c r="I138" s="107"/>
      <c r="J138" s="104"/>
      <c r="K138" s="104"/>
      <c r="L138" s="104"/>
      <c r="M138" s="95"/>
      <c r="N138" s="105"/>
      <c r="O138" s="105"/>
      <c r="P138" s="105"/>
      <c r="Q138" s="105"/>
      <c r="R138" s="97"/>
      <c r="S138" s="97"/>
      <c r="T138" s="107"/>
      <c r="U138" s="104"/>
      <c r="V138" s="104"/>
      <c r="W138" s="106"/>
      <c r="X138" s="104"/>
      <c r="Y138" s="106"/>
      <c r="Z138" s="107"/>
      <c r="AA138" s="107"/>
      <c r="AB138" s="108"/>
      <c r="AC138" s="101">
        <f t="shared" si="1"/>
        <v>0</v>
      </c>
      <c r="AD138" s="101">
        <f t="shared" si="2"/>
        <v>0</v>
      </c>
    </row>
    <row r="139" ht="24.75" customHeight="1">
      <c r="A139" s="109">
        <f t="shared" si="3"/>
        <v>138</v>
      </c>
      <c r="B139" s="103"/>
      <c r="C139" s="104"/>
      <c r="D139" s="107"/>
      <c r="E139" s="107"/>
      <c r="F139" s="104"/>
      <c r="G139" s="104"/>
      <c r="H139" s="107"/>
      <c r="I139" s="107"/>
      <c r="J139" s="104"/>
      <c r="K139" s="104"/>
      <c r="L139" s="104"/>
      <c r="M139" s="95"/>
      <c r="N139" s="105"/>
      <c r="O139" s="105"/>
      <c r="P139" s="105"/>
      <c r="Q139" s="105"/>
      <c r="R139" s="97"/>
      <c r="S139" s="97"/>
      <c r="T139" s="107"/>
      <c r="U139" s="104"/>
      <c r="V139" s="104"/>
      <c r="W139" s="106"/>
      <c r="X139" s="104"/>
      <c r="Y139" s="106"/>
      <c r="Z139" s="107"/>
      <c r="AA139" s="107"/>
      <c r="AB139" s="108"/>
      <c r="AC139" s="101">
        <f t="shared" si="1"/>
        <v>0</v>
      </c>
      <c r="AD139" s="101">
        <f t="shared" si="2"/>
        <v>0</v>
      </c>
    </row>
    <row r="140" ht="24.75" customHeight="1">
      <c r="A140" s="109">
        <f t="shared" si="3"/>
        <v>139</v>
      </c>
      <c r="B140" s="103"/>
      <c r="C140" s="104"/>
      <c r="D140" s="107"/>
      <c r="E140" s="107"/>
      <c r="F140" s="104"/>
      <c r="G140" s="104"/>
      <c r="H140" s="107"/>
      <c r="I140" s="107"/>
      <c r="J140" s="104"/>
      <c r="K140" s="104"/>
      <c r="L140" s="104"/>
      <c r="M140" s="95"/>
      <c r="N140" s="105"/>
      <c r="O140" s="105"/>
      <c r="P140" s="105"/>
      <c r="Q140" s="105"/>
      <c r="R140" s="97"/>
      <c r="S140" s="97"/>
      <c r="T140" s="107"/>
      <c r="U140" s="104"/>
      <c r="V140" s="104"/>
      <c r="W140" s="106"/>
      <c r="X140" s="104"/>
      <c r="Y140" s="106"/>
      <c r="Z140" s="107"/>
      <c r="AA140" s="107"/>
      <c r="AB140" s="108"/>
      <c r="AC140" s="101">
        <f t="shared" si="1"/>
        <v>0</v>
      </c>
      <c r="AD140" s="101">
        <f t="shared" si="2"/>
        <v>0</v>
      </c>
    </row>
    <row r="141" ht="24.75" customHeight="1">
      <c r="A141" s="109">
        <f t="shared" si="3"/>
        <v>140</v>
      </c>
      <c r="B141" s="103"/>
      <c r="C141" s="104"/>
      <c r="D141" s="107"/>
      <c r="E141" s="107"/>
      <c r="F141" s="104"/>
      <c r="G141" s="104"/>
      <c r="H141" s="107"/>
      <c r="I141" s="107"/>
      <c r="J141" s="104"/>
      <c r="K141" s="104"/>
      <c r="L141" s="104"/>
      <c r="M141" s="95"/>
      <c r="N141" s="105"/>
      <c r="O141" s="105"/>
      <c r="P141" s="105"/>
      <c r="Q141" s="105"/>
      <c r="R141" s="97"/>
      <c r="S141" s="97"/>
      <c r="T141" s="107"/>
      <c r="U141" s="104"/>
      <c r="V141" s="104"/>
      <c r="W141" s="106"/>
      <c r="X141" s="104"/>
      <c r="Y141" s="106"/>
      <c r="Z141" s="107"/>
      <c r="AA141" s="107"/>
      <c r="AB141" s="108"/>
      <c r="AC141" s="101">
        <f t="shared" si="1"/>
        <v>0</v>
      </c>
      <c r="AD141" s="101">
        <f t="shared" si="2"/>
        <v>0</v>
      </c>
    </row>
    <row r="142" ht="24.75" customHeight="1">
      <c r="A142" s="109">
        <f t="shared" si="3"/>
        <v>141</v>
      </c>
      <c r="B142" s="103"/>
      <c r="C142" s="104"/>
      <c r="D142" s="107"/>
      <c r="E142" s="107"/>
      <c r="F142" s="104"/>
      <c r="G142" s="104"/>
      <c r="H142" s="107"/>
      <c r="I142" s="107"/>
      <c r="J142" s="104"/>
      <c r="K142" s="104"/>
      <c r="L142" s="104"/>
      <c r="M142" s="95"/>
      <c r="N142" s="105"/>
      <c r="O142" s="105"/>
      <c r="P142" s="105"/>
      <c r="Q142" s="105"/>
      <c r="R142" s="97"/>
      <c r="S142" s="97"/>
      <c r="T142" s="107"/>
      <c r="U142" s="104"/>
      <c r="V142" s="104"/>
      <c r="W142" s="106"/>
      <c r="X142" s="104"/>
      <c r="Y142" s="106"/>
      <c r="Z142" s="107"/>
      <c r="AA142" s="107"/>
      <c r="AB142" s="108"/>
      <c r="AC142" s="101">
        <f t="shared" si="1"/>
        <v>0</v>
      </c>
      <c r="AD142" s="101">
        <f t="shared" si="2"/>
        <v>0</v>
      </c>
    </row>
    <row r="143" ht="24.75" customHeight="1">
      <c r="A143" s="109">
        <f t="shared" si="3"/>
        <v>142</v>
      </c>
      <c r="B143" s="103"/>
      <c r="C143" s="104"/>
      <c r="D143" s="107"/>
      <c r="E143" s="107"/>
      <c r="F143" s="104"/>
      <c r="G143" s="104"/>
      <c r="H143" s="107"/>
      <c r="I143" s="107"/>
      <c r="J143" s="104"/>
      <c r="K143" s="104"/>
      <c r="L143" s="104"/>
      <c r="M143" s="95"/>
      <c r="N143" s="105"/>
      <c r="O143" s="105"/>
      <c r="P143" s="105"/>
      <c r="Q143" s="105"/>
      <c r="R143" s="97"/>
      <c r="S143" s="97"/>
      <c r="T143" s="107"/>
      <c r="U143" s="104"/>
      <c r="V143" s="104"/>
      <c r="W143" s="106"/>
      <c r="X143" s="104"/>
      <c r="Y143" s="106"/>
      <c r="Z143" s="107"/>
      <c r="AA143" s="107"/>
      <c r="AB143" s="108"/>
      <c r="AC143" s="101">
        <f t="shared" si="1"/>
        <v>0</v>
      </c>
      <c r="AD143" s="101">
        <f t="shared" si="2"/>
        <v>0</v>
      </c>
    </row>
    <row r="144" ht="24.75" customHeight="1">
      <c r="A144" s="109">
        <f t="shared" si="3"/>
        <v>143</v>
      </c>
      <c r="B144" s="103"/>
      <c r="C144" s="104"/>
      <c r="D144" s="107"/>
      <c r="E144" s="107"/>
      <c r="F144" s="104"/>
      <c r="G144" s="104"/>
      <c r="H144" s="107"/>
      <c r="I144" s="107"/>
      <c r="J144" s="104"/>
      <c r="K144" s="104"/>
      <c r="L144" s="104"/>
      <c r="M144" s="95"/>
      <c r="N144" s="105"/>
      <c r="O144" s="105"/>
      <c r="P144" s="105"/>
      <c r="Q144" s="105"/>
      <c r="R144" s="97"/>
      <c r="S144" s="97"/>
      <c r="T144" s="107"/>
      <c r="U144" s="104"/>
      <c r="V144" s="104"/>
      <c r="W144" s="106"/>
      <c r="X144" s="104"/>
      <c r="Y144" s="106"/>
      <c r="Z144" s="107"/>
      <c r="AA144" s="107"/>
      <c r="AB144" s="108"/>
      <c r="AC144" s="101">
        <f t="shared" si="1"/>
        <v>0</v>
      </c>
      <c r="AD144" s="101">
        <f t="shared" si="2"/>
        <v>0</v>
      </c>
    </row>
    <row r="145" ht="24.75" customHeight="1">
      <c r="A145" s="109">
        <f t="shared" si="3"/>
        <v>144</v>
      </c>
      <c r="B145" s="103"/>
      <c r="C145" s="104"/>
      <c r="D145" s="107"/>
      <c r="E145" s="107"/>
      <c r="F145" s="104"/>
      <c r="G145" s="104"/>
      <c r="H145" s="107"/>
      <c r="I145" s="107"/>
      <c r="J145" s="104"/>
      <c r="K145" s="104"/>
      <c r="L145" s="104"/>
      <c r="M145" s="95"/>
      <c r="N145" s="105"/>
      <c r="O145" s="105"/>
      <c r="P145" s="105"/>
      <c r="Q145" s="105"/>
      <c r="R145" s="97"/>
      <c r="S145" s="97"/>
      <c r="T145" s="107"/>
      <c r="U145" s="104"/>
      <c r="V145" s="104"/>
      <c r="W145" s="106"/>
      <c r="X145" s="104"/>
      <c r="Y145" s="106"/>
      <c r="Z145" s="107"/>
      <c r="AA145" s="107"/>
      <c r="AB145" s="108"/>
      <c r="AC145" s="101">
        <f t="shared" si="1"/>
        <v>0</v>
      </c>
      <c r="AD145" s="101">
        <f t="shared" si="2"/>
        <v>0</v>
      </c>
    </row>
    <row r="146" ht="24.75" customHeight="1">
      <c r="A146" s="109">
        <f t="shared" si="3"/>
        <v>145</v>
      </c>
      <c r="B146" s="103"/>
      <c r="C146" s="104"/>
      <c r="D146" s="107"/>
      <c r="E146" s="107"/>
      <c r="F146" s="104"/>
      <c r="G146" s="104"/>
      <c r="H146" s="107"/>
      <c r="I146" s="107"/>
      <c r="J146" s="104"/>
      <c r="K146" s="104"/>
      <c r="L146" s="104"/>
      <c r="M146" s="95"/>
      <c r="N146" s="105"/>
      <c r="O146" s="105"/>
      <c r="P146" s="105"/>
      <c r="Q146" s="105"/>
      <c r="R146" s="97"/>
      <c r="S146" s="97"/>
      <c r="T146" s="107"/>
      <c r="U146" s="104"/>
      <c r="V146" s="104"/>
      <c r="W146" s="106"/>
      <c r="X146" s="104"/>
      <c r="Y146" s="106"/>
      <c r="Z146" s="107"/>
      <c r="AA146" s="107"/>
      <c r="AB146" s="108"/>
      <c r="AC146" s="101">
        <f t="shared" si="1"/>
        <v>0</v>
      </c>
      <c r="AD146" s="101">
        <f t="shared" si="2"/>
        <v>0</v>
      </c>
    </row>
    <row r="147" ht="24.75" customHeight="1">
      <c r="A147" s="109">
        <f t="shared" si="3"/>
        <v>146</v>
      </c>
      <c r="B147" s="103"/>
      <c r="C147" s="104"/>
      <c r="D147" s="107"/>
      <c r="E147" s="107"/>
      <c r="F147" s="104"/>
      <c r="G147" s="104"/>
      <c r="H147" s="107"/>
      <c r="I147" s="107"/>
      <c r="J147" s="104"/>
      <c r="K147" s="104"/>
      <c r="L147" s="104"/>
      <c r="M147" s="95"/>
      <c r="N147" s="105"/>
      <c r="O147" s="105"/>
      <c r="P147" s="105"/>
      <c r="Q147" s="105"/>
      <c r="R147" s="97"/>
      <c r="S147" s="97"/>
      <c r="T147" s="107"/>
      <c r="U147" s="104"/>
      <c r="V147" s="104"/>
      <c r="W147" s="106"/>
      <c r="X147" s="104"/>
      <c r="Y147" s="106"/>
      <c r="Z147" s="107"/>
      <c r="AA147" s="107"/>
      <c r="AB147" s="108"/>
      <c r="AC147" s="101">
        <f t="shared" si="1"/>
        <v>0</v>
      </c>
      <c r="AD147" s="101">
        <f t="shared" si="2"/>
        <v>0</v>
      </c>
    </row>
    <row r="148" ht="24.75" customHeight="1">
      <c r="A148" s="109">
        <f t="shared" si="3"/>
        <v>147</v>
      </c>
      <c r="B148" s="103"/>
      <c r="C148" s="104"/>
      <c r="D148" s="107"/>
      <c r="E148" s="107"/>
      <c r="F148" s="104"/>
      <c r="G148" s="104"/>
      <c r="H148" s="107"/>
      <c r="I148" s="107"/>
      <c r="J148" s="104"/>
      <c r="K148" s="104"/>
      <c r="L148" s="104"/>
      <c r="M148" s="95"/>
      <c r="N148" s="105"/>
      <c r="O148" s="105"/>
      <c r="P148" s="105"/>
      <c r="Q148" s="105"/>
      <c r="R148" s="97"/>
      <c r="S148" s="97"/>
      <c r="T148" s="107"/>
      <c r="U148" s="104"/>
      <c r="V148" s="104"/>
      <c r="W148" s="106"/>
      <c r="X148" s="104"/>
      <c r="Y148" s="106"/>
      <c r="Z148" s="107"/>
      <c r="AA148" s="107"/>
      <c r="AB148" s="108"/>
      <c r="AC148" s="101">
        <f t="shared" si="1"/>
        <v>0</v>
      </c>
      <c r="AD148" s="101">
        <f t="shared" si="2"/>
        <v>0</v>
      </c>
    </row>
    <row r="149" ht="24.75" customHeight="1">
      <c r="A149" s="109">
        <f t="shared" si="3"/>
        <v>148</v>
      </c>
      <c r="B149" s="103"/>
      <c r="C149" s="104"/>
      <c r="D149" s="107"/>
      <c r="E149" s="107"/>
      <c r="F149" s="104"/>
      <c r="G149" s="104"/>
      <c r="H149" s="107"/>
      <c r="I149" s="107"/>
      <c r="J149" s="104"/>
      <c r="K149" s="104"/>
      <c r="L149" s="104"/>
      <c r="M149" s="95"/>
      <c r="N149" s="105"/>
      <c r="O149" s="105"/>
      <c r="P149" s="105"/>
      <c r="Q149" s="105"/>
      <c r="R149" s="97"/>
      <c r="S149" s="97"/>
      <c r="T149" s="107"/>
      <c r="U149" s="104"/>
      <c r="V149" s="104"/>
      <c r="W149" s="106"/>
      <c r="X149" s="104"/>
      <c r="Y149" s="106"/>
      <c r="Z149" s="107"/>
      <c r="AA149" s="107"/>
      <c r="AB149" s="108"/>
      <c r="AC149" s="101">
        <f t="shared" si="1"/>
        <v>0</v>
      </c>
      <c r="AD149" s="101">
        <f t="shared" si="2"/>
        <v>0</v>
      </c>
    </row>
    <row r="150" ht="24.75" customHeight="1">
      <c r="A150" s="109">
        <f t="shared" si="3"/>
        <v>149</v>
      </c>
      <c r="B150" s="103"/>
      <c r="C150" s="104"/>
      <c r="D150" s="107"/>
      <c r="E150" s="107"/>
      <c r="F150" s="104"/>
      <c r="G150" s="104"/>
      <c r="H150" s="107"/>
      <c r="I150" s="107"/>
      <c r="J150" s="104"/>
      <c r="K150" s="104"/>
      <c r="L150" s="104"/>
      <c r="M150" s="95"/>
      <c r="N150" s="105"/>
      <c r="O150" s="105"/>
      <c r="P150" s="105"/>
      <c r="Q150" s="105"/>
      <c r="R150" s="97"/>
      <c r="S150" s="97"/>
      <c r="T150" s="107"/>
      <c r="U150" s="104"/>
      <c r="V150" s="104"/>
      <c r="W150" s="106"/>
      <c r="X150" s="104"/>
      <c r="Y150" s="106"/>
      <c r="Z150" s="107"/>
      <c r="AA150" s="107"/>
      <c r="AB150" s="108"/>
      <c r="AC150" s="101">
        <f t="shared" si="1"/>
        <v>0</v>
      </c>
      <c r="AD150" s="101">
        <f t="shared" si="2"/>
        <v>0</v>
      </c>
    </row>
    <row r="151" ht="24.75" customHeight="1">
      <c r="A151" s="109">
        <f t="shared" si="3"/>
        <v>150</v>
      </c>
      <c r="B151" s="103"/>
      <c r="C151" s="104"/>
      <c r="D151" s="107"/>
      <c r="E151" s="107"/>
      <c r="F151" s="104"/>
      <c r="G151" s="104"/>
      <c r="H151" s="107"/>
      <c r="I151" s="107"/>
      <c r="J151" s="104"/>
      <c r="K151" s="104"/>
      <c r="L151" s="104"/>
      <c r="M151" s="95"/>
      <c r="N151" s="105"/>
      <c r="O151" s="105"/>
      <c r="P151" s="105"/>
      <c r="Q151" s="105"/>
      <c r="R151" s="97"/>
      <c r="S151" s="97"/>
      <c r="T151" s="107"/>
      <c r="U151" s="104"/>
      <c r="V151" s="104"/>
      <c r="W151" s="106"/>
      <c r="X151" s="104"/>
      <c r="Y151" s="106"/>
      <c r="Z151" s="107"/>
      <c r="AA151" s="107"/>
      <c r="AB151" s="108"/>
      <c r="AC151" s="101">
        <f t="shared" si="1"/>
        <v>0</v>
      </c>
      <c r="AD151" s="101">
        <f t="shared" si="2"/>
        <v>0</v>
      </c>
    </row>
    <row r="152" ht="24.75" customHeight="1">
      <c r="A152" s="109">
        <f t="shared" si="3"/>
        <v>151</v>
      </c>
      <c r="B152" s="103"/>
      <c r="C152" s="104"/>
      <c r="D152" s="107"/>
      <c r="E152" s="107"/>
      <c r="F152" s="104"/>
      <c r="G152" s="104"/>
      <c r="H152" s="107"/>
      <c r="I152" s="107"/>
      <c r="J152" s="104"/>
      <c r="K152" s="104"/>
      <c r="L152" s="104"/>
      <c r="M152" s="95"/>
      <c r="N152" s="105"/>
      <c r="O152" s="105"/>
      <c r="P152" s="105"/>
      <c r="Q152" s="105"/>
      <c r="R152" s="97"/>
      <c r="S152" s="97"/>
      <c r="T152" s="107"/>
      <c r="U152" s="104"/>
      <c r="V152" s="104"/>
      <c r="W152" s="106"/>
      <c r="X152" s="104"/>
      <c r="Y152" s="106"/>
      <c r="Z152" s="107"/>
      <c r="AA152" s="107"/>
      <c r="AB152" s="108"/>
      <c r="AC152" s="101">
        <f t="shared" si="1"/>
        <v>0</v>
      </c>
      <c r="AD152" s="101">
        <f t="shared" si="2"/>
        <v>0</v>
      </c>
    </row>
    <row r="153" ht="24.75" customHeight="1">
      <c r="A153" s="109">
        <f t="shared" si="3"/>
        <v>152</v>
      </c>
      <c r="B153" s="103"/>
      <c r="C153" s="104"/>
      <c r="D153" s="107"/>
      <c r="E153" s="107"/>
      <c r="F153" s="104"/>
      <c r="G153" s="104"/>
      <c r="H153" s="107"/>
      <c r="I153" s="107"/>
      <c r="J153" s="104"/>
      <c r="K153" s="104"/>
      <c r="L153" s="104"/>
      <c r="M153" s="95"/>
      <c r="N153" s="105"/>
      <c r="O153" s="105"/>
      <c r="P153" s="105"/>
      <c r="Q153" s="105"/>
      <c r="R153" s="97"/>
      <c r="S153" s="97"/>
      <c r="T153" s="107"/>
      <c r="U153" s="104"/>
      <c r="V153" s="104"/>
      <c r="W153" s="106"/>
      <c r="X153" s="104"/>
      <c r="Y153" s="106"/>
      <c r="Z153" s="107"/>
      <c r="AA153" s="107"/>
      <c r="AB153" s="108"/>
      <c r="AC153" s="101">
        <f t="shared" si="1"/>
        <v>0</v>
      </c>
      <c r="AD153" s="101">
        <f t="shared" si="2"/>
        <v>0</v>
      </c>
    </row>
    <row r="154" ht="24.75" customHeight="1">
      <c r="A154" s="109">
        <f t="shared" si="3"/>
        <v>153</v>
      </c>
      <c r="B154" s="103"/>
      <c r="C154" s="104"/>
      <c r="D154" s="107"/>
      <c r="E154" s="107"/>
      <c r="F154" s="104"/>
      <c r="G154" s="104"/>
      <c r="H154" s="107"/>
      <c r="I154" s="107"/>
      <c r="J154" s="104"/>
      <c r="K154" s="104"/>
      <c r="L154" s="104"/>
      <c r="M154" s="95"/>
      <c r="N154" s="105"/>
      <c r="O154" s="105"/>
      <c r="P154" s="105"/>
      <c r="Q154" s="105"/>
      <c r="R154" s="97"/>
      <c r="S154" s="97"/>
      <c r="T154" s="107"/>
      <c r="U154" s="104"/>
      <c r="V154" s="104"/>
      <c r="W154" s="106"/>
      <c r="X154" s="104"/>
      <c r="Y154" s="106"/>
      <c r="Z154" s="107"/>
      <c r="AA154" s="107"/>
      <c r="AB154" s="108"/>
      <c r="AC154" s="101">
        <f t="shared" si="1"/>
        <v>0</v>
      </c>
      <c r="AD154" s="101">
        <f t="shared" si="2"/>
        <v>0</v>
      </c>
    </row>
    <row r="155" ht="24.75" customHeight="1">
      <c r="A155" s="109">
        <f t="shared" si="3"/>
        <v>154</v>
      </c>
      <c r="B155" s="103"/>
      <c r="C155" s="104"/>
      <c r="D155" s="107"/>
      <c r="E155" s="107"/>
      <c r="F155" s="104"/>
      <c r="G155" s="104"/>
      <c r="H155" s="107"/>
      <c r="I155" s="107"/>
      <c r="J155" s="104"/>
      <c r="K155" s="104"/>
      <c r="L155" s="104"/>
      <c r="M155" s="95"/>
      <c r="N155" s="105"/>
      <c r="O155" s="105"/>
      <c r="P155" s="105"/>
      <c r="Q155" s="105"/>
      <c r="R155" s="97"/>
      <c r="S155" s="97"/>
      <c r="T155" s="107"/>
      <c r="U155" s="104"/>
      <c r="V155" s="104"/>
      <c r="W155" s="106"/>
      <c r="X155" s="104"/>
      <c r="Y155" s="106"/>
      <c r="Z155" s="107"/>
      <c r="AA155" s="107"/>
      <c r="AB155" s="108"/>
      <c r="AC155" s="101">
        <f t="shared" si="1"/>
        <v>0</v>
      </c>
      <c r="AD155" s="101">
        <f t="shared" si="2"/>
        <v>0</v>
      </c>
    </row>
    <row r="156" ht="24.75" customHeight="1">
      <c r="A156" s="109">
        <f t="shared" si="3"/>
        <v>155</v>
      </c>
      <c r="B156" s="103"/>
      <c r="C156" s="104"/>
      <c r="D156" s="107"/>
      <c r="E156" s="107"/>
      <c r="F156" s="104"/>
      <c r="G156" s="104"/>
      <c r="H156" s="107"/>
      <c r="I156" s="107"/>
      <c r="J156" s="104"/>
      <c r="K156" s="104"/>
      <c r="L156" s="104"/>
      <c r="M156" s="95"/>
      <c r="N156" s="105"/>
      <c r="O156" s="105"/>
      <c r="P156" s="105"/>
      <c r="Q156" s="105"/>
      <c r="R156" s="97"/>
      <c r="S156" s="97"/>
      <c r="T156" s="107"/>
      <c r="U156" s="104"/>
      <c r="V156" s="104"/>
      <c r="W156" s="106"/>
      <c r="X156" s="104"/>
      <c r="Y156" s="106"/>
      <c r="Z156" s="107"/>
      <c r="AA156" s="107"/>
      <c r="AB156" s="108"/>
      <c r="AC156" s="101">
        <f t="shared" si="1"/>
        <v>0</v>
      </c>
      <c r="AD156" s="101">
        <f t="shared" si="2"/>
        <v>0</v>
      </c>
    </row>
    <row r="157" ht="24.75" customHeight="1">
      <c r="A157" s="109">
        <f t="shared" si="3"/>
        <v>156</v>
      </c>
      <c r="B157" s="103"/>
      <c r="C157" s="104"/>
      <c r="D157" s="107"/>
      <c r="E157" s="107"/>
      <c r="F157" s="104"/>
      <c r="G157" s="104"/>
      <c r="H157" s="107"/>
      <c r="I157" s="107"/>
      <c r="J157" s="104"/>
      <c r="K157" s="104"/>
      <c r="L157" s="104"/>
      <c r="M157" s="95"/>
      <c r="N157" s="105"/>
      <c r="O157" s="105"/>
      <c r="P157" s="105"/>
      <c r="Q157" s="105"/>
      <c r="R157" s="97"/>
      <c r="S157" s="97"/>
      <c r="T157" s="107"/>
      <c r="U157" s="104"/>
      <c r="V157" s="104"/>
      <c r="W157" s="106"/>
      <c r="X157" s="104"/>
      <c r="Y157" s="106"/>
      <c r="Z157" s="107"/>
      <c r="AA157" s="107"/>
      <c r="AB157" s="108"/>
      <c r="AC157" s="101">
        <f t="shared" si="1"/>
        <v>0</v>
      </c>
      <c r="AD157" s="101">
        <f t="shared" si="2"/>
        <v>0</v>
      </c>
    </row>
    <row r="158" ht="24.75" customHeight="1">
      <c r="A158" s="109">
        <f t="shared" si="3"/>
        <v>157</v>
      </c>
      <c r="B158" s="103"/>
      <c r="C158" s="104"/>
      <c r="D158" s="107"/>
      <c r="E158" s="107"/>
      <c r="F158" s="104"/>
      <c r="G158" s="104"/>
      <c r="H158" s="107"/>
      <c r="I158" s="107"/>
      <c r="J158" s="104"/>
      <c r="K158" s="104"/>
      <c r="L158" s="104"/>
      <c r="M158" s="95"/>
      <c r="N158" s="105"/>
      <c r="O158" s="105"/>
      <c r="P158" s="105"/>
      <c r="Q158" s="105"/>
      <c r="R158" s="97"/>
      <c r="S158" s="97"/>
      <c r="T158" s="107"/>
      <c r="U158" s="104"/>
      <c r="V158" s="104"/>
      <c r="W158" s="106"/>
      <c r="X158" s="104"/>
      <c r="Y158" s="106"/>
      <c r="Z158" s="107"/>
      <c r="AA158" s="107"/>
      <c r="AB158" s="108"/>
      <c r="AC158" s="101">
        <f t="shared" si="1"/>
        <v>0</v>
      </c>
      <c r="AD158" s="101">
        <f t="shared" si="2"/>
        <v>0</v>
      </c>
    </row>
    <row r="159" ht="24.75" customHeight="1">
      <c r="A159" s="109">
        <f t="shared" si="3"/>
        <v>158</v>
      </c>
      <c r="B159" s="103"/>
      <c r="C159" s="104"/>
      <c r="D159" s="107"/>
      <c r="E159" s="107"/>
      <c r="F159" s="104"/>
      <c r="G159" s="104"/>
      <c r="H159" s="107"/>
      <c r="I159" s="107"/>
      <c r="J159" s="104"/>
      <c r="K159" s="104"/>
      <c r="L159" s="104"/>
      <c r="M159" s="95"/>
      <c r="N159" s="105"/>
      <c r="O159" s="105"/>
      <c r="P159" s="105"/>
      <c r="Q159" s="105"/>
      <c r="R159" s="97"/>
      <c r="S159" s="97"/>
      <c r="T159" s="107"/>
      <c r="U159" s="104"/>
      <c r="V159" s="104"/>
      <c r="W159" s="106"/>
      <c r="X159" s="104"/>
      <c r="Y159" s="106"/>
      <c r="Z159" s="107"/>
      <c r="AA159" s="107"/>
      <c r="AB159" s="108"/>
      <c r="AC159" s="101">
        <f t="shared" si="1"/>
        <v>0</v>
      </c>
      <c r="AD159" s="101">
        <f t="shared" si="2"/>
        <v>0</v>
      </c>
    </row>
    <row r="160" ht="24.75" customHeight="1">
      <c r="A160" s="109">
        <f t="shared" si="3"/>
        <v>159</v>
      </c>
      <c r="B160" s="103"/>
      <c r="C160" s="104"/>
      <c r="D160" s="107"/>
      <c r="E160" s="107"/>
      <c r="F160" s="104"/>
      <c r="G160" s="104"/>
      <c r="H160" s="107"/>
      <c r="I160" s="107"/>
      <c r="J160" s="104"/>
      <c r="K160" s="104"/>
      <c r="L160" s="104"/>
      <c r="M160" s="95"/>
      <c r="N160" s="105"/>
      <c r="O160" s="105"/>
      <c r="P160" s="105"/>
      <c r="Q160" s="105"/>
      <c r="R160" s="97"/>
      <c r="S160" s="97"/>
      <c r="T160" s="107"/>
      <c r="U160" s="104"/>
      <c r="V160" s="104"/>
      <c r="W160" s="106"/>
      <c r="X160" s="104"/>
      <c r="Y160" s="106"/>
      <c r="Z160" s="107"/>
      <c r="AA160" s="107"/>
      <c r="AB160" s="108"/>
      <c r="AC160" s="101">
        <f t="shared" si="1"/>
        <v>0</v>
      </c>
      <c r="AD160" s="101">
        <f t="shared" si="2"/>
        <v>0</v>
      </c>
    </row>
    <row r="161" ht="24.75" customHeight="1">
      <c r="A161" s="109">
        <f t="shared" si="3"/>
        <v>160</v>
      </c>
      <c r="B161" s="103"/>
      <c r="C161" s="104"/>
      <c r="D161" s="107"/>
      <c r="E161" s="107"/>
      <c r="F161" s="104"/>
      <c r="G161" s="104"/>
      <c r="H161" s="107"/>
      <c r="I161" s="107"/>
      <c r="J161" s="104"/>
      <c r="K161" s="104"/>
      <c r="L161" s="104"/>
      <c r="M161" s="95"/>
      <c r="N161" s="105"/>
      <c r="O161" s="105"/>
      <c r="P161" s="105"/>
      <c r="Q161" s="105"/>
      <c r="R161" s="97"/>
      <c r="S161" s="97"/>
      <c r="T161" s="107"/>
      <c r="U161" s="104"/>
      <c r="V161" s="104"/>
      <c r="W161" s="106"/>
      <c r="X161" s="104"/>
      <c r="Y161" s="106"/>
      <c r="Z161" s="107"/>
      <c r="AA161" s="107"/>
      <c r="AB161" s="108"/>
      <c r="AC161" s="101">
        <f t="shared" si="1"/>
        <v>0</v>
      </c>
      <c r="AD161" s="101">
        <f t="shared" si="2"/>
        <v>0</v>
      </c>
    </row>
    <row r="162" ht="24.75" customHeight="1">
      <c r="A162" s="109">
        <f t="shared" si="3"/>
        <v>161</v>
      </c>
      <c r="B162" s="103"/>
      <c r="C162" s="104"/>
      <c r="D162" s="107"/>
      <c r="E162" s="107"/>
      <c r="F162" s="104"/>
      <c r="G162" s="104"/>
      <c r="H162" s="107"/>
      <c r="I162" s="107"/>
      <c r="J162" s="104"/>
      <c r="K162" s="104"/>
      <c r="L162" s="104"/>
      <c r="M162" s="95"/>
      <c r="N162" s="105"/>
      <c r="O162" s="105"/>
      <c r="P162" s="105"/>
      <c r="Q162" s="105"/>
      <c r="R162" s="97"/>
      <c r="S162" s="97"/>
      <c r="T162" s="107"/>
      <c r="U162" s="104"/>
      <c r="V162" s="104"/>
      <c r="W162" s="106"/>
      <c r="X162" s="104"/>
      <c r="Y162" s="106"/>
      <c r="Z162" s="107"/>
      <c r="AA162" s="107"/>
      <c r="AB162" s="108"/>
      <c r="AC162" s="101">
        <f t="shared" si="1"/>
        <v>0</v>
      </c>
      <c r="AD162" s="101">
        <f t="shared" si="2"/>
        <v>0</v>
      </c>
    </row>
    <row r="163" ht="24.75" customHeight="1">
      <c r="A163" s="109">
        <f t="shared" si="3"/>
        <v>162</v>
      </c>
      <c r="B163" s="103"/>
      <c r="C163" s="104"/>
      <c r="D163" s="107"/>
      <c r="E163" s="107"/>
      <c r="F163" s="104"/>
      <c r="G163" s="104"/>
      <c r="H163" s="107"/>
      <c r="I163" s="107"/>
      <c r="J163" s="104"/>
      <c r="K163" s="104"/>
      <c r="L163" s="104"/>
      <c r="M163" s="95"/>
      <c r="N163" s="105"/>
      <c r="O163" s="105"/>
      <c r="P163" s="105"/>
      <c r="Q163" s="105"/>
      <c r="R163" s="97"/>
      <c r="S163" s="97"/>
      <c r="T163" s="107"/>
      <c r="U163" s="104"/>
      <c r="V163" s="104"/>
      <c r="W163" s="106"/>
      <c r="X163" s="104"/>
      <c r="Y163" s="106"/>
      <c r="Z163" s="107"/>
      <c r="AA163" s="107"/>
      <c r="AB163" s="108"/>
      <c r="AC163" s="101">
        <f t="shared" si="1"/>
        <v>0</v>
      </c>
      <c r="AD163" s="101">
        <f t="shared" si="2"/>
        <v>0</v>
      </c>
    </row>
    <row r="164" ht="24.75" customHeight="1">
      <c r="A164" s="109">
        <f t="shared" si="3"/>
        <v>163</v>
      </c>
      <c r="B164" s="103"/>
      <c r="C164" s="104"/>
      <c r="D164" s="107"/>
      <c r="E164" s="107"/>
      <c r="F164" s="104"/>
      <c r="G164" s="104"/>
      <c r="H164" s="107"/>
      <c r="I164" s="107"/>
      <c r="J164" s="104"/>
      <c r="K164" s="104"/>
      <c r="L164" s="104"/>
      <c r="M164" s="95"/>
      <c r="N164" s="105"/>
      <c r="O164" s="105"/>
      <c r="P164" s="105"/>
      <c r="Q164" s="105"/>
      <c r="R164" s="97"/>
      <c r="S164" s="97"/>
      <c r="T164" s="107"/>
      <c r="U164" s="104"/>
      <c r="V164" s="104"/>
      <c r="W164" s="106"/>
      <c r="X164" s="104"/>
      <c r="Y164" s="106"/>
      <c r="Z164" s="107"/>
      <c r="AA164" s="107"/>
      <c r="AB164" s="108"/>
      <c r="AC164" s="101">
        <f t="shared" si="1"/>
        <v>0</v>
      </c>
      <c r="AD164" s="101">
        <f t="shared" si="2"/>
        <v>0</v>
      </c>
    </row>
    <row r="165" ht="24.75" customHeight="1">
      <c r="A165" s="109">
        <f t="shared" si="3"/>
        <v>164</v>
      </c>
      <c r="B165" s="103"/>
      <c r="C165" s="104"/>
      <c r="D165" s="107"/>
      <c r="E165" s="107"/>
      <c r="F165" s="104"/>
      <c r="G165" s="104"/>
      <c r="H165" s="107"/>
      <c r="I165" s="107"/>
      <c r="J165" s="104"/>
      <c r="K165" s="104"/>
      <c r="L165" s="104"/>
      <c r="M165" s="95"/>
      <c r="N165" s="105"/>
      <c r="O165" s="105"/>
      <c r="P165" s="105"/>
      <c r="Q165" s="105"/>
      <c r="R165" s="97"/>
      <c r="S165" s="97"/>
      <c r="T165" s="107"/>
      <c r="U165" s="104"/>
      <c r="V165" s="104"/>
      <c r="W165" s="106"/>
      <c r="X165" s="104"/>
      <c r="Y165" s="106"/>
      <c r="Z165" s="107"/>
      <c r="AA165" s="107"/>
      <c r="AB165" s="108"/>
      <c r="AC165" s="101">
        <f t="shared" si="1"/>
        <v>0</v>
      </c>
      <c r="AD165" s="101">
        <f t="shared" si="2"/>
        <v>0</v>
      </c>
    </row>
    <row r="166" ht="24.75" customHeight="1">
      <c r="A166" s="109">
        <f t="shared" si="3"/>
        <v>165</v>
      </c>
      <c r="B166" s="103"/>
      <c r="C166" s="104"/>
      <c r="D166" s="107"/>
      <c r="E166" s="107"/>
      <c r="F166" s="104"/>
      <c r="G166" s="104"/>
      <c r="H166" s="107"/>
      <c r="I166" s="107"/>
      <c r="J166" s="104"/>
      <c r="K166" s="104"/>
      <c r="L166" s="104"/>
      <c r="M166" s="95"/>
      <c r="N166" s="105"/>
      <c r="O166" s="105"/>
      <c r="P166" s="105"/>
      <c r="Q166" s="105"/>
      <c r="R166" s="97"/>
      <c r="S166" s="97"/>
      <c r="T166" s="107"/>
      <c r="U166" s="104"/>
      <c r="V166" s="104"/>
      <c r="W166" s="106"/>
      <c r="X166" s="104"/>
      <c r="Y166" s="106"/>
      <c r="Z166" s="107"/>
      <c r="AA166" s="107"/>
      <c r="AB166" s="108"/>
      <c r="AC166" s="101">
        <f t="shared" si="1"/>
        <v>0</v>
      </c>
      <c r="AD166" s="101">
        <f t="shared" si="2"/>
        <v>0</v>
      </c>
    </row>
    <row r="167" ht="24.75" customHeight="1">
      <c r="A167" s="109">
        <f t="shared" si="3"/>
        <v>166</v>
      </c>
      <c r="B167" s="103"/>
      <c r="C167" s="104"/>
      <c r="D167" s="107"/>
      <c r="E167" s="107"/>
      <c r="F167" s="104"/>
      <c r="G167" s="104"/>
      <c r="H167" s="107"/>
      <c r="I167" s="107"/>
      <c r="J167" s="104"/>
      <c r="K167" s="104"/>
      <c r="L167" s="104"/>
      <c r="M167" s="95"/>
      <c r="N167" s="105"/>
      <c r="O167" s="105"/>
      <c r="P167" s="105"/>
      <c r="Q167" s="105"/>
      <c r="R167" s="97"/>
      <c r="S167" s="97"/>
      <c r="T167" s="107"/>
      <c r="U167" s="104"/>
      <c r="V167" s="104"/>
      <c r="W167" s="106"/>
      <c r="X167" s="104"/>
      <c r="Y167" s="106"/>
      <c r="Z167" s="107"/>
      <c r="AA167" s="107"/>
      <c r="AB167" s="108"/>
      <c r="AC167" s="101">
        <f t="shared" si="1"/>
        <v>0</v>
      </c>
      <c r="AD167" s="101">
        <f t="shared" si="2"/>
        <v>0</v>
      </c>
    </row>
    <row r="168" ht="24.75" customHeight="1">
      <c r="A168" s="109">
        <f t="shared" si="3"/>
        <v>167</v>
      </c>
      <c r="B168" s="103"/>
      <c r="C168" s="104"/>
      <c r="D168" s="107"/>
      <c r="E168" s="107"/>
      <c r="F168" s="104"/>
      <c r="G168" s="104"/>
      <c r="H168" s="107"/>
      <c r="I168" s="107"/>
      <c r="J168" s="104"/>
      <c r="K168" s="104"/>
      <c r="L168" s="104"/>
      <c r="M168" s="95"/>
      <c r="N168" s="105"/>
      <c r="O168" s="105"/>
      <c r="P168" s="105"/>
      <c r="Q168" s="105"/>
      <c r="R168" s="97"/>
      <c r="S168" s="97"/>
      <c r="T168" s="107"/>
      <c r="U168" s="104"/>
      <c r="V168" s="104"/>
      <c r="W168" s="106"/>
      <c r="X168" s="104"/>
      <c r="Y168" s="106"/>
      <c r="Z168" s="107"/>
      <c r="AA168" s="107"/>
      <c r="AB168" s="108"/>
      <c r="AC168" s="101">
        <f t="shared" si="1"/>
        <v>0</v>
      </c>
      <c r="AD168" s="101">
        <f t="shared" si="2"/>
        <v>0</v>
      </c>
    </row>
    <row r="169" ht="24.75" customHeight="1">
      <c r="A169" s="109">
        <f t="shared" si="3"/>
        <v>168</v>
      </c>
      <c r="B169" s="103"/>
      <c r="C169" s="104"/>
      <c r="D169" s="107"/>
      <c r="E169" s="107"/>
      <c r="F169" s="104"/>
      <c r="G169" s="104"/>
      <c r="H169" s="107"/>
      <c r="I169" s="107"/>
      <c r="J169" s="104"/>
      <c r="K169" s="104"/>
      <c r="L169" s="104"/>
      <c r="M169" s="95"/>
      <c r="N169" s="105"/>
      <c r="O169" s="105"/>
      <c r="P169" s="105"/>
      <c r="Q169" s="105"/>
      <c r="R169" s="97"/>
      <c r="S169" s="97"/>
      <c r="T169" s="107"/>
      <c r="U169" s="104"/>
      <c r="V169" s="104"/>
      <c r="W169" s="106"/>
      <c r="X169" s="104"/>
      <c r="Y169" s="106"/>
      <c r="Z169" s="107"/>
      <c r="AA169" s="107"/>
      <c r="AB169" s="108"/>
      <c r="AC169" s="101">
        <f t="shared" si="1"/>
        <v>0</v>
      </c>
      <c r="AD169" s="101">
        <f t="shared" si="2"/>
        <v>0</v>
      </c>
    </row>
    <row r="170" ht="24.75" customHeight="1">
      <c r="A170" s="109">
        <f t="shared" si="3"/>
        <v>169</v>
      </c>
      <c r="B170" s="103"/>
      <c r="C170" s="104"/>
      <c r="D170" s="107"/>
      <c r="E170" s="107"/>
      <c r="F170" s="104"/>
      <c r="G170" s="104"/>
      <c r="H170" s="107"/>
      <c r="I170" s="107"/>
      <c r="J170" s="104"/>
      <c r="K170" s="104"/>
      <c r="L170" s="104"/>
      <c r="M170" s="95"/>
      <c r="N170" s="105"/>
      <c r="O170" s="105"/>
      <c r="P170" s="105"/>
      <c r="Q170" s="105"/>
      <c r="R170" s="97"/>
      <c r="S170" s="97"/>
      <c r="T170" s="107"/>
      <c r="U170" s="104"/>
      <c r="V170" s="104"/>
      <c r="W170" s="106"/>
      <c r="X170" s="104"/>
      <c r="Y170" s="106"/>
      <c r="Z170" s="107"/>
      <c r="AA170" s="107"/>
      <c r="AB170" s="108"/>
      <c r="AC170" s="101">
        <f t="shared" si="1"/>
        <v>0</v>
      </c>
      <c r="AD170" s="101">
        <f t="shared" si="2"/>
        <v>0</v>
      </c>
    </row>
    <row r="171" ht="24.75" customHeight="1">
      <c r="A171" s="109">
        <f t="shared" si="3"/>
        <v>170</v>
      </c>
      <c r="B171" s="103"/>
      <c r="C171" s="104"/>
      <c r="D171" s="107"/>
      <c r="E171" s="107"/>
      <c r="F171" s="104"/>
      <c r="G171" s="104"/>
      <c r="H171" s="107"/>
      <c r="I171" s="107"/>
      <c r="J171" s="104"/>
      <c r="K171" s="104"/>
      <c r="L171" s="104"/>
      <c r="M171" s="95"/>
      <c r="N171" s="105"/>
      <c r="O171" s="105"/>
      <c r="P171" s="105"/>
      <c r="Q171" s="105"/>
      <c r="R171" s="97"/>
      <c r="S171" s="97"/>
      <c r="T171" s="107"/>
      <c r="U171" s="104"/>
      <c r="V171" s="104"/>
      <c r="W171" s="106"/>
      <c r="X171" s="104"/>
      <c r="Y171" s="106"/>
      <c r="Z171" s="107"/>
      <c r="AA171" s="107"/>
      <c r="AB171" s="108"/>
      <c r="AC171" s="101">
        <f t="shared" si="1"/>
        <v>0</v>
      </c>
      <c r="AD171" s="101">
        <f t="shared" si="2"/>
        <v>0</v>
      </c>
    </row>
    <row r="172" ht="24.75" customHeight="1">
      <c r="A172" s="109">
        <f t="shared" si="3"/>
        <v>171</v>
      </c>
      <c r="B172" s="103"/>
      <c r="C172" s="104"/>
      <c r="D172" s="107"/>
      <c r="E172" s="107"/>
      <c r="F172" s="104"/>
      <c r="G172" s="104"/>
      <c r="H172" s="107"/>
      <c r="I172" s="107"/>
      <c r="J172" s="104"/>
      <c r="K172" s="104"/>
      <c r="L172" s="104"/>
      <c r="M172" s="95"/>
      <c r="N172" s="105"/>
      <c r="O172" s="105"/>
      <c r="P172" s="105"/>
      <c r="Q172" s="105"/>
      <c r="R172" s="97"/>
      <c r="S172" s="97"/>
      <c r="T172" s="107"/>
      <c r="U172" s="104"/>
      <c r="V172" s="104"/>
      <c r="W172" s="106"/>
      <c r="X172" s="104"/>
      <c r="Y172" s="106"/>
      <c r="Z172" s="107"/>
      <c r="AA172" s="107"/>
      <c r="AB172" s="108"/>
      <c r="AC172" s="101">
        <f t="shared" si="1"/>
        <v>0</v>
      </c>
      <c r="AD172" s="101">
        <f t="shared" si="2"/>
        <v>0</v>
      </c>
    </row>
    <row r="173" ht="24.75" customHeight="1">
      <c r="A173" s="109">
        <f t="shared" si="3"/>
        <v>172</v>
      </c>
      <c r="B173" s="103"/>
      <c r="C173" s="104"/>
      <c r="D173" s="107"/>
      <c r="E173" s="107"/>
      <c r="F173" s="104"/>
      <c r="G173" s="104"/>
      <c r="H173" s="107"/>
      <c r="I173" s="107"/>
      <c r="J173" s="104"/>
      <c r="K173" s="104"/>
      <c r="L173" s="104"/>
      <c r="M173" s="95"/>
      <c r="N173" s="105"/>
      <c r="O173" s="105"/>
      <c r="P173" s="105"/>
      <c r="Q173" s="105"/>
      <c r="R173" s="97"/>
      <c r="S173" s="97"/>
      <c r="T173" s="107"/>
      <c r="U173" s="104"/>
      <c r="V173" s="104"/>
      <c r="W173" s="106"/>
      <c r="X173" s="104"/>
      <c r="Y173" s="106"/>
      <c r="Z173" s="107"/>
      <c r="AA173" s="107"/>
      <c r="AB173" s="108"/>
      <c r="AC173" s="101">
        <f t="shared" si="1"/>
        <v>0</v>
      </c>
      <c r="AD173" s="101">
        <f t="shared" si="2"/>
        <v>0</v>
      </c>
    </row>
    <row r="174" ht="24.75" customHeight="1">
      <c r="A174" s="109">
        <f t="shared" si="3"/>
        <v>173</v>
      </c>
      <c r="B174" s="103"/>
      <c r="C174" s="104"/>
      <c r="D174" s="107"/>
      <c r="E174" s="107"/>
      <c r="F174" s="104"/>
      <c r="G174" s="104"/>
      <c r="H174" s="107"/>
      <c r="I174" s="107"/>
      <c r="J174" s="104"/>
      <c r="K174" s="104"/>
      <c r="L174" s="104"/>
      <c r="M174" s="95"/>
      <c r="N174" s="105"/>
      <c r="O174" s="105"/>
      <c r="P174" s="105"/>
      <c r="Q174" s="105"/>
      <c r="R174" s="97"/>
      <c r="S174" s="97"/>
      <c r="T174" s="107"/>
      <c r="U174" s="104"/>
      <c r="V174" s="104"/>
      <c r="W174" s="106"/>
      <c r="X174" s="104"/>
      <c r="Y174" s="106"/>
      <c r="Z174" s="107"/>
      <c r="AA174" s="107"/>
      <c r="AB174" s="108"/>
      <c r="AC174" s="101">
        <f t="shared" si="1"/>
        <v>0</v>
      </c>
      <c r="AD174" s="101">
        <f t="shared" si="2"/>
        <v>0</v>
      </c>
    </row>
    <row r="175" ht="24.75" customHeight="1">
      <c r="A175" s="109">
        <f t="shared" si="3"/>
        <v>174</v>
      </c>
      <c r="B175" s="103"/>
      <c r="C175" s="104"/>
      <c r="D175" s="107"/>
      <c r="E175" s="107"/>
      <c r="F175" s="104"/>
      <c r="G175" s="104"/>
      <c r="H175" s="107"/>
      <c r="I175" s="107"/>
      <c r="J175" s="104"/>
      <c r="K175" s="104"/>
      <c r="L175" s="104"/>
      <c r="M175" s="95"/>
      <c r="N175" s="105"/>
      <c r="O175" s="105"/>
      <c r="P175" s="105"/>
      <c r="Q175" s="105"/>
      <c r="R175" s="97"/>
      <c r="S175" s="97"/>
      <c r="T175" s="107"/>
      <c r="U175" s="104"/>
      <c r="V175" s="104"/>
      <c r="W175" s="106"/>
      <c r="X175" s="104"/>
      <c r="Y175" s="106"/>
      <c r="Z175" s="107"/>
      <c r="AA175" s="107"/>
      <c r="AB175" s="108"/>
      <c r="AC175" s="101">
        <f t="shared" si="1"/>
        <v>0</v>
      </c>
      <c r="AD175" s="101">
        <f t="shared" si="2"/>
        <v>0</v>
      </c>
    </row>
    <row r="176" ht="24.75" customHeight="1">
      <c r="A176" s="109">
        <f t="shared" si="3"/>
        <v>175</v>
      </c>
      <c r="B176" s="103"/>
      <c r="C176" s="104"/>
      <c r="D176" s="107"/>
      <c r="E176" s="107"/>
      <c r="F176" s="104"/>
      <c r="G176" s="104"/>
      <c r="H176" s="107"/>
      <c r="I176" s="107"/>
      <c r="J176" s="104"/>
      <c r="K176" s="104"/>
      <c r="L176" s="104"/>
      <c r="M176" s="95"/>
      <c r="N176" s="105"/>
      <c r="O176" s="105"/>
      <c r="P176" s="105"/>
      <c r="Q176" s="105"/>
      <c r="R176" s="97"/>
      <c r="S176" s="97"/>
      <c r="T176" s="107"/>
      <c r="U176" s="104"/>
      <c r="V176" s="104"/>
      <c r="W176" s="106"/>
      <c r="X176" s="104"/>
      <c r="Y176" s="106"/>
      <c r="Z176" s="107"/>
      <c r="AA176" s="107"/>
      <c r="AB176" s="108"/>
      <c r="AC176" s="101">
        <f t="shared" si="1"/>
        <v>0</v>
      </c>
      <c r="AD176" s="101">
        <f t="shared" si="2"/>
        <v>0</v>
      </c>
    </row>
    <row r="177" ht="24.75" customHeight="1">
      <c r="A177" s="109">
        <f t="shared" si="3"/>
        <v>176</v>
      </c>
      <c r="B177" s="103"/>
      <c r="C177" s="104"/>
      <c r="D177" s="107"/>
      <c r="E177" s="107"/>
      <c r="F177" s="104"/>
      <c r="G177" s="104"/>
      <c r="H177" s="107"/>
      <c r="I177" s="107"/>
      <c r="J177" s="104"/>
      <c r="K177" s="104"/>
      <c r="L177" s="104"/>
      <c r="M177" s="95"/>
      <c r="N177" s="105"/>
      <c r="O177" s="105"/>
      <c r="P177" s="105"/>
      <c r="Q177" s="105"/>
      <c r="R177" s="97"/>
      <c r="S177" s="97"/>
      <c r="T177" s="107"/>
      <c r="U177" s="104"/>
      <c r="V177" s="104"/>
      <c r="W177" s="106"/>
      <c r="X177" s="104"/>
      <c r="Y177" s="106"/>
      <c r="Z177" s="107"/>
      <c r="AA177" s="107"/>
      <c r="AB177" s="108"/>
      <c r="AC177" s="101">
        <f t="shared" si="1"/>
        <v>0</v>
      </c>
      <c r="AD177" s="101">
        <f t="shared" si="2"/>
        <v>0</v>
      </c>
    </row>
    <row r="178" ht="24.75" customHeight="1">
      <c r="A178" s="109">
        <f t="shared" si="3"/>
        <v>177</v>
      </c>
      <c r="B178" s="103"/>
      <c r="C178" s="104"/>
      <c r="D178" s="107"/>
      <c r="E178" s="107"/>
      <c r="F178" s="104"/>
      <c r="G178" s="104"/>
      <c r="H178" s="107"/>
      <c r="I178" s="107"/>
      <c r="J178" s="104"/>
      <c r="K178" s="104"/>
      <c r="L178" s="104"/>
      <c r="M178" s="95"/>
      <c r="N178" s="105"/>
      <c r="O178" s="105"/>
      <c r="P178" s="105"/>
      <c r="Q178" s="105"/>
      <c r="R178" s="97"/>
      <c r="S178" s="97"/>
      <c r="T178" s="107"/>
      <c r="U178" s="104"/>
      <c r="V178" s="104"/>
      <c r="W178" s="106"/>
      <c r="X178" s="104"/>
      <c r="Y178" s="106"/>
      <c r="Z178" s="107"/>
      <c r="AA178" s="107"/>
      <c r="AB178" s="108"/>
      <c r="AC178" s="101">
        <f t="shared" si="1"/>
        <v>0</v>
      </c>
      <c r="AD178" s="101">
        <f t="shared" si="2"/>
        <v>0</v>
      </c>
    </row>
    <row r="179" ht="24.75" customHeight="1">
      <c r="A179" s="109">
        <f t="shared" si="3"/>
        <v>178</v>
      </c>
      <c r="B179" s="103"/>
      <c r="C179" s="104"/>
      <c r="D179" s="107"/>
      <c r="E179" s="107"/>
      <c r="F179" s="104"/>
      <c r="G179" s="104"/>
      <c r="H179" s="107"/>
      <c r="I179" s="107"/>
      <c r="J179" s="104"/>
      <c r="K179" s="104"/>
      <c r="L179" s="104"/>
      <c r="M179" s="95"/>
      <c r="N179" s="105"/>
      <c r="O179" s="105"/>
      <c r="P179" s="105"/>
      <c r="Q179" s="105"/>
      <c r="R179" s="97"/>
      <c r="S179" s="97"/>
      <c r="T179" s="107"/>
      <c r="U179" s="104"/>
      <c r="V179" s="104"/>
      <c r="W179" s="106"/>
      <c r="X179" s="104"/>
      <c r="Y179" s="106"/>
      <c r="Z179" s="107"/>
      <c r="AA179" s="107"/>
      <c r="AB179" s="108"/>
      <c r="AC179" s="101">
        <f t="shared" si="1"/>
        <v>0</v>
      </c>
      <c r="AD179" s="101">
        <f t="shared" si="2"/>
        <v>0</v>
      </c>
    </row>
    <row r="180" ht="24.75" customHeight="1">
      <c r="A180" s="109">
        <f t="shared" si="3"/>
        <v>179</v>
      </c>
      <c r="B180" s="103"/>
      <c r="C180" s="104"/>
      <c r="D180" s="107"/>
      <c r="E180" s="107"/>
      <c r="F180" s="104"/>
      <c r="G180" s="104"/>
      <c r="H180" s="107"/>
      <c r="I180" s="107"/>
      <c r="J180" s="104"/>
      <c r="K180" s="104"/>
      <c r="L180" s="104"/>
      <c r="M180" s="95"/>
      <c r="N180" s="105"/>
      <c r="O180" s="105"/>
      <c r="P180" s="105"/>
      <c r="Q180" s="105"/>
      <c r="R180" s="97"/>
      <c r="S180" s="97"/>
      <c r="T180" s="107"/>
      <c r="U180" s="104"/>
      <c r="V180" s="104"/>
      <c r="W180" s="106"/>
      <c r="X180" s="104"/>
      <c r="Y180" s="106"/>
      <c r="Z180" s="107"/>
      <c r="AA180" s="107"/>
      <c r="AB180" s="108"/>
      <c r="AC180" s="101">
        <f t="shared" si="1"/>
        <v>0</v>
      </c>
      <c r="AD180" s="101">
        <f t="shared" si="2"/>
        <v>0</v>
      </c>
    </row>
    <row r="181" ht="24.75" customHeight="1">
      <c r="A181" s="109">
        <f t="shared" si="3"/>
        <v>180</v>
      </c>
      <c r="B181" s="103"/>
      <c r="C181" s="104"/>
      <c r="D181" s="107"/>
      <c r="E181" s="107"/>
      <c r="F181" s="104"/>
      <c r="G181" s="104"/>
      <c r="H181" s="107"/>
      <c r="I181" s="107"/>
      <c r="J181" s="104"/>
      <c r="K181" s="104"/>
      <c r="L181" s="104"/>
      <c r="M181" s="95"/>
      <c r="N181" s="105"/>
      <c r="O181" s="105"/>
      <c r="P181" s="105"/>
      <c r="Q181" s="105"/>
      <c r="R181" s="97"/>
      <c r="S181" s="97"/>
      <c r="T181" s="107"/>
      <c r="U181" s="104"/>
      <c r="V181" s="104"/>
      <c r="W181" s="106"/>
      <c r="X181" s="104"/>
      <c r="Y181" s="106"/>
      <c r="Z181" s="107"/>
      <c r="AA181" s="107"/>
      <c r="AB181" s="108"/>
      <c r="AC181" s="101">
        <f t="shared" si="1"/>
        <v>0</v>
      </c>
      <c r="AD181" s="101">
        <f t="shared" si="2"/>
        <v>0</v>
      </c>
    </row>
    <row r="182" ht="24.75" customHeight="1">
      <c r="A182" s="109">
        <f t="shared" si="3"/>
        <v>181</v>
      </c>
      <c r="B182" s="103"/>
      <c r="C182" s="104"/>
      <c r="D182" s="107"/>
      <c r="E182" s="107"/>
      <c r="F182" s="104"/>
      <c r="G182" s="104"/>
      <c r="H182" s="107"/>
      <c r="I182" s="107"/>
      <c r="J182" s="104"/>
      <c r="K182" s="104"/>
      <c r="L182" s="104"/>
      <c r="M182" s="95"/>
      <c r="N182" s="105"/>
      <c r="O182" s="105"/>
      <c r="P182" s="105"/>
      <c r="Q182" s="105"/>
      <c r="R182" s="97"/>
      <c r="S182" s="97"/>
      <c r="T182" s="107"/>
      <c r="U182" s="104"/>
      <c r="V182" s="104"/>
      <c r="W182" s="106"/>
      <c r="X182" s="104"/>
      <c r="Y182" s="106"/>
      <c r="Z182" s="107"/>
      <c r="AA182" s="107"/>
      <c r="AB182" s="108"/>
      <c r="AC182" s="101">
        <f t="shared" si="1"/>
        <v>0</v>
      </c>
      <c r="AD182" s="101">
        <f t="shared" si="2"/>
        <v>0</v>
      </c>
    </row>
    <row r="183" ht="24.75" customHeight="1">
      <c r="A183" s="109">
        <f t="shared" si="3"/>
        <v>182</v>
      </c>
      <c r="B183" s="103"/>
      <c r="C183" s="104"/>
      <c r="D183" s="107"/>
      <c r="E183" s="107"/>
      <c r="F183" s="104"/>
      <c r="G183" s="104"/>
      <c r="H183" s="107"/>
      <c r="I183" s="107"/>
      <c r="J183" s="104"/>
      <c r="K183" s="104"/>
      <c r="L183" s="104"/>
      <c r="M183" s="95"/>
      <c r="N183" s="105"/>
      <c r="O183" s="105"/>
      <c r="P183" s="105"/>
      <c r="Q183" s="105"/>
      <c r="R183" s="97"/>
      <c r="S183" s="97"/>
      <c r="T183" s="107"/>
      <c r="U183" s="104"/>
      <c r="V183" s="104"/>
      <c r="W183" s="106"/>
      <c r="X183" s="104"/>
      <c r="Y183" s="106"/>
      <c r="Z183" s="107"/>
      <c r="AA183" s="107"/>
      <c r="AB183" s="108"/>
      <c r="AC183" s="101">
        <f t="shared" si="1"/>
        <v>0</v>
      </c>
      <c r="AD183" s="101">
        <f t="shared" si="2"/>
        <v>0</v>
      </c>
    </row>
    <row r="184" ht="24.75" customHeight="1">
      <c r="A184" s="109">
        <f t="shared" si="3"/>
        <v>183</v>
      </c>
      <c r="B184" s="103"/>
      <c r="C184" s="104"/>
      <c r="D184" s="107"/>
      <c r="E184" s="107"/>
      <c r="F184" s="104"/>
      <c r="G184" s="104"/>
      <c r="H184" s="107"/>
      <c r="I184" s="107"/>
      <c r="J184" s="104"/>
      <c r="K184" s="104"/>
      <c r="L184" s="104"/>
      <c r="M184" s="95"/>
      <c r="N184" s="105"/>
      <c r="O184" s="105"/>
      <c r="P184" s="105"/>
      <c r="Q184" s="105"/>
      <c r="R184" s="97"/>
      <c r="S184" s="97"/>
      <c r="T184" s="107"/>
      <c r="U184" s="104"/>
      <c r="V184" s="104"/>
      <c r="W184" s="106"/>
      <c r="X184" s="104"/>
      <c r="Y184" s="106"/>
      <c r="Z184" s="107"/>
      <c r="AA184" s="107"/>
      <c r="AB184" s="108"/>
      <c r="AC184" s="101">
        <f t="shared" si="1"/>
        <v>0</v>
      </c>
      <c r="AD184" s="101">
        <f t="shared" si="2"/>
        <v>0</v>
      </c>
    </row>
    <row r="185" ht="24.75" customHeight="1">
      <c r="A185" s="109">
        <f t="shared" si="3"/>
        <v>184</v>
      </c>
      <c r="B185" s="103"/>
      <c r="C185" s="104"/>
      <c r="D185" s="107"/>
      <c r="E185" s="107"/>
      <c r="F185" s="104"/>
      <c r="G185" s="104"/>
      <c r="H185" s="107"/>
      <c r="I185" s="107"/>
      <c r="J185" s="104"/>
      <c r="K185" s="104"/>
      <c r="L185" s="104"/>
      <c r="M185" s="95"/>
      <c r="N185" s="105"/>
      <c r="O185" s="105"/>
      <c r="P185" s="105"/>
      <c r="Q185" s="105"/>
      <c r="R185" s="97"/>
      <c r="S185" s="97"/>
      <c r="T185" s="107"/>
      <c r="U185" s="104"/>
      <c r="V185" s="104"/>
      <c r="W185" s="106"/>
      <c r="X185" s="104"/>
      <c r="Y185" s="106"/>
      <c r="Z185" s="107"/>
      <c r="AA185" s="107"/>
      <c r="AB185" s="108"/>
      <c r="AC185" s="101">
        <f t="shared" si="1"/>
        <v>0</v>
      </c>
      <c r="AD185" s="101">
        <f t="shared" si="2"/>
        <v>0</v>
      </c>
    </row>
    <row r="186" ht="24.75" customHeight="1">
      <c r="A186" s="109">
        <f t="shared" si="3"/>
        <v>185</v>
      </c>
      <c r="B186" s="103"/>
      <c r="C186" s="104"/>
      <c r="D186" s="107"/>
      <c r="E186" s="107"/>
      <c r="F186" s="104"/>
      <c r="G186" s="104"/>
      <c r="H186" s="107"/>
      <c r="I186" s="107"/>
      <c r="J186" s="104"/>
      <c r="K186" s="104"/>
      <c r="L186" s="104"/>
      <c r="M186" s="95"/>
      <c r="N186" s="105"/>
      <c r="O186" s="105"/>
      <c r="P186" s="105"/>
      <c r="Q186" s="105"/>
      <c r="R186" s="97"/>
      <c r="S186" s="97"/>
      <c r="T186" s="107"/>
      <c r="U186" s="104"/>
      <c r="V186" s="104"/>
      <c r="W186" s="106"/>
      <c r="X186" s="104"/>
      <c r="Y186" s="106"/>
      <c r="Z186" s="107"/>
      <c r="AA186" s="107"/>
      <c r="AB186" s="108"/>
      <c r="AC186" s="101">
        <f t="shared" si="1"/>
        <v>0</v>
      </c>
      <c r="AD186" s="101">
        <f t="shared" si="2"/>
        <v>0</v>
      </c>
    </row>
    <row r="187" ht="24.75" customHeight="1">
      <c r="A187" s="109">
        <f t="shared" si="3"/>
        <v>186</v>
      </c>
      <c r="B187" s="103"/>
      <c r="C187" s="104"/>
      <c r="D187" s="107"/>
      <c r="E187" s="107"/>
      <c r="F187" s="104"/>
      <c r="G187" s="104"/>
      <c r="H187" s="107"/>
      <c r="I187" s="107"/>
      <c r="J187" s="104"/>
      <c r="K187" s="104"/>
      <c r="L187" s="104"/>
      <c r="M187" s="95"/>
      <c r="N187" s="105"/>
      <c r="O187" s="105"/>
      <c r="P187" s="105"/>
      <c r="Q187" s="105"/>
      <c r="R187" s="97"/>
      <c r="S187" s="97"/>
      <c r="T187" s="107"/>
      <c r="U187" s="104"/>
      <c r="V187" s="104"/>
      <c r="W187" s="106"/>
      <c r="X187" s="104"/>
      <c r="Y187" s="106"/>
      <c r="Z187" s="107"/>
      <c r="AA187" s="107"/>
      <c r="AB187" s="108"/>
      <c r="AC187" s="101">
        <f t="shared" si="1"/>
        <v>0</v>
      </c>
      <c r="AD187" s="101">
        <f t="shared" si="2"/>
        <v>0</v>
      </c>
    </row>
    <row r="188" ht="24.75" customHeight="1">
      <c r="A188" s="109">
        <f t="shared" si="3"/>
        <v>187</v>
      </c>
      <c r="B188" s="103"/>
      <c r="C188" s="104"/>
      <c r="D188" s="107"/>
      <c r="E188" s="107"/>
      <c r="F188" s="104"/>
      <c r="G188" s="104"/>
      <c r="H188" s="107"/>
      <c r="I188" s="107"/>
      <c r="J188" s="104"/>
      <c r="K188" s="104"/>
      <c r="L188" s="104"/>
      <c r="M188" s="95"/>
      <c r="N188" s="105"/>
      <c r="O188" s="105"/>
      <c r="P188" s="105"/>
      <c r="Q188" s="105"/>
      <c r="R188" s="97"/>
      <c r="S188" s="97"/>
      <c r="T188" s="107"/>
      <c r="U188" s="104"/>
      <c r="V188" s="104"/>
      <c r="W188" s="106"/>
      <c r="X188" s="104"/>
      <c r="Y188" s="106"/>
      <c r="Z188" s="107"/>
      <c r="AA188" s="107"/>
      <c r="AB188" s="108"/>
      <c r="AC188" s="101">
        <f t="shared" si="1"/>
        <v>0</v>
      </c>
      <c r="AD188" s="101">
        <f t="shared" si="2"/>
        <v>0</v>
      </c>
    </row>
    <row r="189" ht="24.75" customHeight="1">
      <c r="A189" s="109">
        <f t="shared" si="3"/>
        <v>188</v>
      </c>
      <c r="B189" s="103"/>
      <c r="C189" s="104"/>
      <c r="D189" s="107"/>
      <c r="E189" s="107"/>
      <c r="F189" s="104"/>
      <c r="G189" s="104"/>
      <c r="H189" s="107"/>
      <c r="I189" s="107"/>
      <c r="J189" s="104"/>
      <c r="K189" s="104"/>
      <c r="L189" s="104"/>
      <c r="M189" s="95"/>
      <c r="N189" s="105"/>
      <c r="O189" s="105"/>
      <c r="P189" s="105"/>
      <c r="Q189" s="105"/>
      <c r="R189" s="97"/>
      <c r="S189" s="97"/>
      <c r="T189" s="107"/>
      <c r="U189" s="104"/>
      <c r="V189" s="104"/>
      <c r="W189" s="106"/>
      <c r="X189" s="104"/>
      <c r="Y189" s="106"/>
      <c r="Z189" s="107"/>
      <c r="AA189" s="107"/>
      <c r="AB189" s="108"/>
      <c r="AC189" s="101">
        <f t="shared" si="1"/>
        <v>0</v>
      </c>
      <c r="AD189" s="101">
        <f t="shared" si="2"/>
        <v>0</v>
      </c>
    </row>
    <row r="190" ht="24.75" customHeight="1">
      <c r="A190" s="109">
        <f t="shared" si="3"/>
        <v>189</v>
      </c>
      <c r="B190" s="103"/>
      <c r="C190" s="104"/>
      <c r="D190" s="107"/>
      <c r="E190" s="107"/>
      <c r="F190" s="104"/>
      <c r="G190" s="104"/>
      <c r="H190" s="107"/>
      <c r="I190" s="107"/>
      <c r="J190" s="104"/>
      <c r="K190" s="104"/>
      <c r="L190" s="104"/>
      <c r="M190" s="95"/>
      <c r="N190" s="105"/>
      <c r="O190" s="105"/>
      <c r="P190" s="105"/>
      <c r="Q190" s="105"/>
      <c r="R190" s="97"/>
      <c r="S190" s="97"/>
      <c r="T190" s="107"/>
      <c r="U190" s="104"/>
      <c r="V190" s="104"/>
      <c r="W190" s="106"/>
      <c r="X190" s="104"/>
      <c r="Y190" s="106"/>
      <c r="Z190" s="107"/>
      <c r="AA190" s="107"/>
      <c r="AB190" s="108"/>
      <c r="AC190" s="101">
        <f t="shared" si="1"/>
        <v>0</v>
      </c>
      <c r="AD190" s="101">
        <f t="shared" si="2"/>
        <v>0</v>
      </c>
    </row>
    <row r="191" ht="24.75" customHeight="1">
      <c r="A191" s="109">
        <f t="shared" si="3"/>
        <v>190</v>
      </c>
      <c r="B191" s="103"/>
      <c r="C191" s="104"/>
      <c r="D191" s="107"/>
      <c r="E191" s="107"/>
      <c r="F191" s="104"/>
      <c r="G191" s="104"/>
      <c r="H191" s="107"/>
      <c r="I191" s="107"/>
      <c r="J191" s="104"/>
      <c r="K191" s="104"/>
      <c r="L191" s="104"/>
      <c r="M191" s="95"/>
      <c r="N191" s="105"/>
      <c r="O191" s="105"/>
      <c r="P191" s="105"/>
      <c r="Q191" s="105"/>
      <c r="R191" s="97"/>
      <c r="S191" s="97"/>
      <c r="T191" s="107"/>
      <c r="U191" s="104"/>
      <c r="V191" s="104"/>
      <c r="W191" s="106"/>
      <c r="X191" s="104"/>
      <c r="Y191" s="106"/>
      <c r="Z191" s="107"/>
      <c r="AA191" s="107"/>
      <c r="AB191" s="108"/>
      <c r="AC191" s="101">
        <f t="shared" si="1"/>
        <v>0</v>
      </c>
      <c r="AD191" s="101">
        <f t="shared" si="2"/>
        <v>0</v>
      </c>
    </row>
    <row r="192" ht="24.75" customHeight="1">
      <c r="A192" s="109">
        <f t="shared" si="3"/>
        <v>191</v>
      </c>
      <c r="B192" s="103"/>
      <c r="C192" s="104"/>
      <c r="D192" s="107"/>
      <c r="E192" s="107"/>
      <c r="F192" s="104"/>
      <c r="G192" s="104"/>
      <c r="H192" s="107"/>
      <c r="I192" s="107"/>
      <c r="J192" s="104"/>
      <c r="K192" s="104"/>
      <c r="L192" s="104"/>
      <c r="M192" s="95"/>
      <c r="N192" s="105"/>
      <c r="O192" s="105"/>
      <c r="P192" s="105"/>
      <c r="Q192" s="105"/>
      <c r="R192" s="97"/>
      <c r="S192" s="97"/>
      <c r="T192" s="107"/>
      <c r="U192" s="104"/>
      <c r="V192" s="104"/>
      <c r="W192" s="106"/>
      <c r="X192" s="104"/>
      <c r="Y192" s="106"/>
      <c r="Z192" s="107"/>
      <c r="AA192" s="107"/>
      <c r="AB192" s="108"/>
      <c r="AC192" s="101">
        <f t="shared" si="1"/>
        <v>0</v>
      </c>
      <c r="AD192" s="101">
        <f t="shared" si="2"/>
        <v>0</v>
      </c>
    </row>
    <row r="193" ht="24.75" customHeight="1">
      <c r="A193" s="109">
        <f t="shared" si="3"/>
        <v>192</v>
      </c>
      <c r="B193" s="103"/>
      <c r="C193" s="104"/>
      <c r="D193" s="107"/>
      <c r="E193" s="107"/>
      <c r="F193" s="104"/>
      <c r="G193" s="104"/>
      <c r="H193" s="107"/>
      <c r="I193" s="107"/>
      <c r="J193" s="104"/>
      <c r="K193" s="104"/>
      <c r="L193" s="104"/>
      <c r="M193" s="95"/>
      <c r="N193" s="105"/>
      <c r="O193" s="105"/>
      <c r="P193" s="105"/>
      <c r="Q193" s="105"/>
      <c r="R193" s="97"/>
      <c r="S193" s="97"/>
      <c r="T193" s="107"/>
      <c r="U193" s="104"/>
      <c r="V193" s="104"/>
      <c r="W193" s="106"/>
      <c r="X193" s="104"/>
      <c r="Y193" s="106"/>
      <c r="Z193" s="107"/>
      <c r="AA193" s="107"/>
      <c r="AB193" s="108"/>
      <c r="AC193" s="101">
        <f t="shared" si="1"/>
        <v>0</v>
      </c>
      <c r="AD193" s="101">
        <f t="shared" si="2"/>
        <v>0</v>
      </c>
    </row>
    <row r="194" ht="24.75" customHeight="1">
      <c r="A194" s="109">
        <f t="shared" si="3"/>
        <v>193</v>
      </c>
      <c r="B194" s="103"/>
      <c r="C194" s="104"/>
      <c r="D194" s="107"/>
      <c r="E194" s="107"/>
      <c r="F194" s="104"/>
      <c r="G194" s="104"/>
      <c r="H194" s="107"/>
      <c r="I194" s="107"/>
      <c r="J194" s="104"/>
      <c r="K194" s="104"/>
      <c r="L194" s="104"/>
      <c r="M194" s="95"/>
      <c r="N194" s="105"/>
      <c r="O194" s="105"/>
      <c r="P194" s="105"/>
      <c r="Q194" s="105"/>
      <c r="R194" s="97"/>
      <c r="S194" s="97"/>
      <c r="T194" s="107"/>
      <c r="U194" s="104"/>
      <c r="V194" s="104"/>
      <c r="W194" s="106"/>
      <c r="X194" s="104"/>
      <c r="Y194" s="106"/>
      <c r="Z194" s="107"/>
      <c r="AA194" s="107"/>
      <c r="AB194" s="108"/>
      <c r="AC194" s="101">
        <f t="shared" si="1"/>
        <v>0</v>
      </c>
      <c r="AD194" s="101">
        <f t="shared" si="2"/>
        <v>0</v>
      </c>
    </row>
    <row r="195" ht="24.75" customHeight="1">
      <c r="A195" s="109">
        <f t="shared" si="3"/>
        <v>194</v>
      </c>
      <c r="B195" s="103"/>
      <c r="C195" s="104"/>
      <c r="D195" s="107"/>
      <c r="E195" s="107"/>
      <c r="F195" s="104"/>
      <c r="G195" s="104"/>
      <c r="H195" s="107"/>
      <c r="I195" s="107"/>
      <c r="J195" s="104"/>
      <c r="K195" s="104"/>
      <c r="L195" s="104"/>
      <c r="M195" s="95"/>
      <c r="N195" s="105"/>
      <c r="O195" s="105"/>
      <c r="P195" s="105"/>
      <c r="Q195" s="105"/>
      <c r="R195" s="97"/>
      <c r="S195" s="97"/>
      <c r="T195" s="107"/>
      <c r="U195" s="104"/>
      <c r="V195" s="104"/>
      <c r="W195" s="106"/>
      <c r="X195" s="104"/>
      <c r="Y195" s="106"/>
      <c r="Z195" s="107"/>
      <c r="AA195" s="107"/>
      <c r="AB195" s="108"/>
      <c r="AC195" s="101">
        <f t="shared" si="1"/>
        <v>0</v>
      </c>
      <c r="AD195" s="101">
        <f t="shared" si="2"/>
        <v>0</v>
      </c>
    </row>
    <row r="196" ht="24.75" customHeight="1">
      <c r="A196" s="109">
        <f t="shared" si="3"/>
        <v>195</v>
      </c>
      <c r="B196" s="103"/>
      <c r="C196" s="104"/>
      <c r="D196" s="107"/>
      <c r="E196" s="107"/>
      <c r="F196" s="104"/>
      <c r="G196" s="104"/>
      <c r="H196" s="107"/>
      <c r="I196" s="107"/>
      <c r="J196" s="104"/>
      <c r="K196" s="104"/>
      <c r="L196" s="104"/>
      <c r="M196" s="95"/>
      <c r="N196" s="105"/>
      <c r="O196" s="105"/>
      <c r="P196" s="105"/>
      <c r="Q196" s="105"/>
      <c r="R196" s="97"/>
      <c r="S196" s="97"/>
      <c r="T196" s="107"/>
      <c r="U196" s="104"/>
      <c r="V196" s="104"/>
      <c r="W196" s="106"/>
      <c r="X196" s="104"/>
      <c r="Y196" s="106"/>
      <c r="Z196" s="107"/>
      <c r="AA196" s="107"/>
      <c r="AB196" s="108"/>
      <c r="AC196" s="101">
        <f t="shared" si="1"/>
        <v>0</v>
      </c>
      <c r="AD196" s="101">
        <f t="shared" si="2"/>
        <v>0</v>
      </c>
    </row>
    <row r="197" ht="24.75" customHeight="1">
      <c r="A197" s="109">
        <f t="shared" si="3"/>
        <v>196</v>
      </c>
      <c r="B197" s="103"/>
      <c r="C197" s="104"/>
      <c r="D197" s="107"/>
      <c r="E197" s="107"/>
      <c r="F197" s="104"/>
      <c r="G197" s="104"/>
      <c r="H197" s="107"/>
      <c r="I197" s="107"/>
      <c r="J197" s="104"/>
      <c r="K197" s="104"/>
      <c r="L197" s="104"/>
      <c r="M197" s="95"/>
      <c r="N197" s="105"/>
      <c r="O197" s="105"/>
      <c r="P197" s="105"/>
      <c r="Q197" s="105"/>
      <c r="R197" s="97"/>
      <c r="S197" s="97"/>
      <c r="T197" s="107"/>
      <c r="U197" s="104"/>
      <c r="V197" s="104"/>
      <c r="W197" s="106"/>
      <c r="X197" s="104"/>
      <c r="Y197" s="106"/>
      <c r="Z197" s="107"/>
      <c r="AA197" s="107"/>
      <c r="AB197" s="108"/>
      <c r="AC197" s="101">
        <f t="shared" si="1"/>
        <v>0</v>
      </c>
      <c r="AD197" s="101">
        <f t="shared" si="2"/>
        <v>0</v>
      </c>
    </row>
    <row r="198" ht="24.75" customHeight="1">
      <c r="A198" s="109">
        <f t="shared" si="3"/>
        <v>197</v>
      </c>
      <c r="B198" s="103"/>
      <c r="C198" s="104"/>
      <c r="D198" s="107"/>
      <c r="E198" s="107"/>
      <c r="F198" s="104"/>
      <c r="G198" s="104"/>
      <c r="H198" s="107"/>
      <c r="I198" s="107"/>
      <c r="J198" s="104"/>
      <c r="K198" s="104"/>
      <c r="L198" s="104"/>
      <c r="M198" s="95"/>
      <c r="N198" s="105"/>
      <c r="O198" s="105"/>
      <c r="P198" s="105"/>
      <c r="Q198" s="105"/>
      <c r="R198" s="97"/>
      <c r="S198" s="97"/>
      <c r="T198" s="107"/>
      <c r="U198" s="104"/>
      <c r="V198" s="104"/>
      <c r="W198" s="106"/>
      <c r="X198" s="104"/>
      <c r="Y198" s="106"/>
      <c r="Z198" s="107"/>
      <c r="AA198" s="107"/>
      <c r="AB198" s="108"/>
      <c r="AC198" s="101">
        <f t="shared" si="1"/>
        <v>0</v>
      </c>
      <c r="AD198" s="101">
        <f t="shared" si="2"/>
        <v>0</v>
      </c>
    </row>
    <row r="199" ht="24.75" customHeight="1">
      <c r="A199" s="109">
        <f t="shared" si="3"/>
        <v>198</v>
      </c>
      <c r="B199" s="103"/>
      <c r="C199" s="104"/>
      <c r="D199" s="107"/>
      <c r="E199" s="107"/>
      <c r="F199" s="104"/>
      <c r="G199" s="104"/>
      <c r="H199" s="107"/>
      <c r="I199" s="107"/>
      <c r="J199" s="104"/>
      <c r="K199" s="104"/>
      <c r="L199" s="104"/>
      <c r="M199" s="95"/>
      <c r="N199" s="105"/>
      <c r="O199" s="105"/>
      <c r="P199" s="105"/>
      <c r="Q199" s="105"/>
      <c r="R199" s="97"/>
      <c r="S199" s="97"/>
      <c r="T199" s="107"/>
      <c r="U199" s="104"/>
      <c r="V199" s="104"/>
      <c r="W199" s="106"/>
      <c r="X199" s="104"/>
      <c r="Y199" s="106"/>
      <c r="Z199" s="107"/>
      <c r="AA199" s="107"/>
      <c r="AB199" s="108"/>
      <c r="AC199" s="101">
        <f t="shared" si="1"/>
        <v>0</v>
      </c>
      <c r="AD199" s="101">
        <f t="shared" si="2"/>
        <v>0</v>
      </c>
    </row>
    <row r="200" ht="24.75" customHeight="1">
      <c r="A200" s="109">
        <f t="shared" si="3"/>
        <v>199</v>
      </c>
      <c r="B200" s="103"/>
      <c r="C200" s="104"/>
      <c r="D200" s="107"/>
      <c r="E200" s="107"/>
      <c r="F200" s="104"/>
      <c r="G200" s="104"/>
      <c r="H200" s="107"/>
      <c r="I200" s="107"/>
      <c r="J200" s="104"/>
      <c r="K200" s="104"/>
      <c r="L200" s="104"/>
      <c r="M200" s="95"/>
      <c r="N200" s="105"/>
      <c r="O200" s="105"/>
      <c r="P200" s="105"/>
      <c r="Q200" s="105"/>
      <c r="R200" s="97"/>
      <c r="S200" s="97"/>
      <c r="T200" s="107"/>
      <c r="U200" s="104"/>
      <c r="V200" s="104"/>
      <c r="W200" s="106"/>
      <c r="X200" s="104"/>
      <c r="Y200" s="106"/>
      <c r="Z200" s="107"/>
      <c r="AA200" s="107"/>
      <c r="AB200" s="108"/>
      <c r="AC200" s="101">
        <f t="shared" si="1"/>
        <v>0</v>
      </c>
      <c r="AD200" s="101">
        <f t="shared" si="2"/>
        <v>0</v>
      </c>
    </row>
    <row r="201" ht="24.75" customHeight="1">
      <c r="A201" s="109">
        <f t="shared" si="3"/>
        <v>200</v>
      </c>
      <c r="B201" s="103"/>
      <c r="C201" s="104"/>
      <c r="D201" s="107"/>
      <c r="E201" s="107"/>
      <c r="F201" s="104"/>
      <c r="G201" s="104"/>
      <c r="H201" s="107"/>
      <c r="I201" s="107"/>
      <c r="J201" s="104"/>
      <c r="K201" s="104"/>
      <c r="L201" s="104"/>
      <c r="M201" s="95"/>
      <c r="N201" s="105"/>
      <c r="O201" s="105"/>
      <c r="P201" s="105"/>
      <c r="Q201" s="105"/>
      <c r="R201" s="97"/>
      <c r="S201" s="97"/>
      <c r="T201" s="107"/>
      <c r="U201" s="104"/>
      <c r="V201" s="104"/>
      <c r="W201" s="106"/>
      <c r="X201" s="104"/>
      <c r="Y201" s="106"/>
      <c r="Z201" s="107"/>
      <c r="AA201" s="107"/>
      <c r="AB201" s="108"/>
      <c r="AC201" s="101">
        <f t="shared" si="1"/>
        <v>0</v>
      </c>
      <c r="AD201" s="101">
        <f t="shared" si="2"/>
        <v>0</v>
      </c>
    </row>
    <row r="202" ht="24.75" customHeight="1">
      <c r="A202" s="109">
        <f t="shared" si="3"/>
        <v>201</v>
      </c>
      <c r="B202" s="103"/>
      <c r="C202" s="104"/>
      <c r="D202" s="107"/>
      <c r="E202" s="107"/>
      <c r="F202" s="104"/>
      <c r="G202" s="104"/>
      <c r="H202" s="107"/>
      <c r="I202" s="107"/>
      <c r="J202" s="104"/>
      <c r="K202" s="104"/>
      <c r="L202" s="104"/>
      <c r="M202" s="95"/>
      <c r="N202" s="105"/>
      <c r="O202" s="105"/>
      <c r="P202" s="105"/>
      <c r="Q202" s="105"/>
      <c r="R202" s="97"/>
      <c r="S202" s="97"/>
      <c r="T202" s="107"/>
      <c r="U202" s="104"/>
      <c r="V202" s="104"/>
      <c r="W202" s="106"/>
      <c r="X202" s="104"/>
      <c r="Y202" s="106"/>
      <c r="Z202" s="107"/>
      <c r="AA202" s="107"/>
      <c r="AB202" s="108"/>
      <c r="AC202" s="101">
        <f t="shared" si="1"/>
        <v>0</v>
      </c>
      <c r="AD202" s="101">
        <f t="shared" si="2"/>
        <v>0</v>
      </c>
    </row>
    <row r="203" ht="24.75" customHeight="1">
      <c r="A203" s="109">
        <f t="shared" si="3"/>
        <v>202</v>
      </c>
      <c r="B203" s="103"/>
      <c r="C203" s="104"/>
      <c r="D203" s="107"/>
      <c r="E203" s="107"/>
      <c r="F203" s="104"/>
      <c r="G203" s="104"/>
      <c r="H203" s="107"/>
      <c r="I203" s="107"/>
      <c r="J203" s="104"/>
      <c r="K203" s="104"/>
      <c r="L203" s="104"/>
      <c r="M203" s="95"/>
      <c r="N203" s="105"/>
      <c r="O203" s="105"/>
      <c r="P203" s="105"/>
      <c r="Q203" s="105"/>
      <c r="R203" s="97"/>
      <c r="S203" s="97"/>
      <c r="T203" s="107"/>
      <c r="U203" s="104"/>
      <c r="V203" s="104"/>
      <c r="W203" s="106"/>
      <c r="X203" s="104"/>
      <c r="Y203" s="106"/>
      <c r="Z203" s="107"/>
      <c r="AA203" s="107"/>
      <c r="AB203" s="108"/>
      <c r="AC203" s="101">
        <f t="shared" si="1"/>
        <v>0</v>
      </c>
      <c r="AD203" s="101">
        <f t="shared" si="2"/>
        <v>0</v>
      </c>
    </row>
    <row r="204" ht="24.75" customHeight="1">
      <c r="A204" s="109">
        <f t="shared" si="3"/>
        <v>203</v>
      </c>
      <c r="B204" s="103"/>
      <c r="C204" s="104"/>
      <c r="D204" s="107"/>
      <c r="E204" s="107"/>
      <c r="F204" s="104"/>
      <c r="G204" s="104"/>
      <c r="H204" s="107"/>
      <c r="I204" s="107"/>
      <c r="J204" s="104"/>
      <c r="K204" s="104"/>
      <c r="L204" s="104"/>
      <c r="M204" s="95"/>
      <c r="N204" s="105"/>
      <c r="O204" s="105"/>
      <c r="P204" s="105"/>
      <c r="Q204" s="105"/>
      <c r="R204" s="97"/>
      <c r="S204" s="97"/>
      <c r="T204" s="107"/>
      <c r="U204" s="104"/>
      <c r="V204" s="104"/>
      <c r="W204" s="106"/>
      <c r="X204" s="104"/>
      <c r="Y204" s="106"/>
      <c r="Z204" s="107"/>
      <c r="AA204" s="107"/>
      <c r="AB204" s="108"/>
      <c r="AC204" s="101">
        <f t="shared" si="1"/>
        <v>0</v>
      </c>
      <c r="AD204" s="101">
        <f t="shared" si="2"/>
        <v>0</v>
      </c>
    </row>
    <row r="205" ht="24.75" customHeight="1">
      <c r="A205" s="109">
        <f t="shared" si="3"/>
        <v>204</v>
      </c>
      <c r="B205" s="103"/>
      <c r="C205" s="104"/>
      <c r="D205" s="107"/>
      <c r="E205" s="107"/>
      <c r="F205" s="104"/>
      <c r="G205" s="104"/>
      <c r="H205" s="107"/>
      <c r="I205" s="107"/>
      <c r="J205" s="104"/>
      <c r="K205" s="104"/>
      <c r="L205" s="104"/>
      <c r="M205" s="95"/>
      <c r="N205" s="105"/>
      <c r="O205" s="105"/>
      <c r="P205" s="105"/>
      <c r="Q205" s="105"/>
      <c r="R205" s="97"/>
      <c r="S205" s="97"/>
      <c r="T205" s="107"/>
      <c r="U205" s="104"/>
      <c r="V205" s="104"/>
      <c r="W205" s="106"/>
      <c r="X205" s="104"/>
      <c r="Y205" s="106"/>
      <c r="Z205" s="107"/>
      <c r="AA205" s="107"/>
      <c r="AB205" s="108"/>
      <c r="AC205" s="101">
        <f t="shared" si="1"/>
        <v>0</v>
      </c>
      <c r="AD205" s="101">
        <f t="shared" si="2"/>
        <v>0</v>
      </c>
    </row>
    <row r="206" ht="24.75" customHeight="1">
      <c r="A206" s="109">
        <f t="shared" si="3"/>
        <v>205</v>
      </c>
      <c r="B206" s="103"/>
      <c r="C206" s="104"/>
      <c r="D206" s="107"/>
      <c r="E206" s="107"/>
      <c r="F206" s="104"/>
      <c r="G206" s="104"/>
      <c r="H206" s="107"/>
      <c r="I206" s="107"/>
      <c r="J206" s="104"/>
      <c r="K206" s="104"/>
      <c r="L206" s="104"/>
      <c r="M206" s="95"/>
      <c r="N206" s="105"/>
      <c r="O206" s="105"/>
      <c r="P206" s="105"/>
      <c r="Q206" s="105"/>
      <c r="R206" s="97"/>
      <c r="S206" s="97"/>
      <c r="T206" s="107"/>
      <c r="U206" s="104"/>
      <c r="V206" s="104"/>
      <c r="W206" s="106"/>
      <c r="X206" s="104"/>
      <c r="Y206" s="106"/>
      <c r="Z206" s="107"/>
      <c r="AA206" s="107"/>
      <c r="AB206" s="108"/>
      <c r="AC206" s="101">
        <f t="shared" si="1"/>
        <v>0</v>
      </c>
      <c r="AD206" s="101">
        <f t="shared" si="2"/>
        <v>0</v>
      </c>
    </row>
    <row r="207" ht="24.75" customHeight="1">
      <c r="A207" s="109">
        <f t="shared" si="3"/>
        <v>206</v>
      </c>
      <c r="B207" s="103"/>
      <c r="C207" s="104"/>
      <c r="D207" s="107"/>
      <c r="E207" s="107"/>
      <c r="F207" s="104"/>
      <c r="G207" s="104"/>
      <c r="H207" s="107"/>
      <c r="I207" s="107"/>
      <c r="J207" s="104"/>
      <c r="K207" s="104"/>
      <c r="L207" s="104"/>
      <c r="M207" s="95"/>
      <c r="N207" s="105"/>
      <c r="O207" s="105"/>
      <c r="P207" s="105"/>
      <c r="Q207" s="105"/>
      <c r="R207" s="97"/>
      <c r="S207" s="97"/>
      <c r="T207" s="107"/>
      <c r="U207" s="104"/>
      <c r="V207" s="104"/>
      <c r="W207" s="106"/>
      <c r="X207" s="104"/>
      <c r="Y207" s="106"/>
      <c r="Z207" s="107"/>
      <c r="AA207" s="107"/>
      <c r="AB207" s="108"/>
      <c r="AC207" s="101">
        <f t="shared" si="1"/>
        <v>0</v>
      </c>
      <c r="AD207" s="101">
        <f t="shared" si="2"/>
        <v>0</v>
      </c>
    </row>
    <row r="208" ht="24.75" customHeight="1">
      <c r="A208" s="109">
        <f t="shared" si="3"/>
        <v>207</v>
      </c>
      <c r="B208" s="103"/>
      <c r="C208" s="104"/>
      <c r="D208" s="107"/>
      <c r="E208" s="107"/>
      <c r="F208" s="104"/>
      <c r="G208" s="104"/>
      <c r="H208" s="107"/>
      <c r="I208" s="107"/>
      <c r="J208" s="104"/>
      <c r="K208" s="104"/>
      <c r="L208" s="104"/>
      <c r="M208" s="95"/>
      <c r="N208" s="105"/>
      <c r="O208" s="105"/>
      <c r="P208" s="105"/>
      <c r="Q208" s="105"/>
      <c r="R208" s="97"/>
      <c r="S208" s="97"/>
      <c r="T208" s="107"/>
      <c r="U208" s="104"/>
      <c r="V208" s="104"/>
      <c r="W208" s="106"/>
      <c r="X208" s="104"/>
      <c r="Y208" s="106"/>
      <c r="Z208" s="107"/>
      <c r="AA208" s="107"/>
      <c r="AB208" s="108"/>
      <c r="AC208" s="101">
        <f t="shared" si="1"/>
        <v>0</v>
      </c>
      <c r="AD208" s="101">
        <f t="shared" si="2"/>
        <v>0</v>
      </c>
    </row>
    <row r="209" ht="24.75" customHeight="1">
      <c r="A209" s="109">
        <f t="shared" si="3"/>
        <v>208</v>
      </c>
      <c r="B209" s="103"/>
      <c r="C209" s="104"/>
      <c r="D209" s="107"/>
      <c r="E209" s="107"/>
      <c r="F209" s="104"/>
      <c r="G209" s="104"/>
      <c r="H209" s="107"/>
      <c r="I209" s="107"/>
      <c r="J209" s="104"/>
      <c r="K209" s="104"/>
      <c r="L209" s="104"/>
      <c r="M209" s="95"/>
      <c r="N209" s="105"/>
      <c r="O209" s="105"/>
      <c r="P209" s="105"/>
      <c r="Q209" s="105"/>
      <c r="R209" s="97"/>
      <c r="S209" s="97"/>
      <c r="T209" s="107"/>
      <c r="U209" s="104"/>
      <c r="V209" s="104"/>
      <c r="W209" s="106"/>
      <c r="X209" s="104"/>
      <c r="Y209" s="106"/>
      <c r="Z209" s="107"/>
      <c r="AA209" s="107"/>
      <c r="AB209" s="108"/>
      <c r="AC209" s="101">
        <f t="shared" si="1"/>
        <v>0</v>
      </c>
      <c r="AD209" s="101">
        <f t="shared" si="2"/>
        <v>0</v>
      </c>
    </row>
    <row r="210" ht="24.75" customHeight="1">
      <c r="A210" s="109">
        <f t="shared" si="3"/>
        <v>209</v>
      </c>
      <c r="B210" s="103"/>
      <c r="C210" s="104"/>
      <c r="D210" s="107"/>
      <c r="E210" s="107"/>
      <c r="F210" s="104"/>
      <c r="G210" s="104"/>
      <c r="H210" s="107"/>
      <c r="I210" s="107"/>
      <c r="J210" s="104"/>
      <c r="K210" s="104"/>
      <c r="L210" s="104"/>
      <c r="M210" s="95"/>
      <c r="N210" s="105"/>
      <c r="O210" s="105"/>
      <c r="P210" s="105"/>
      <c r="Q210" s="105"/>
      <c r="R210" s="97"/>
      <c r="S210" s="97"/>
      <c r="T210" s="107"/>
      <c r="U210" s="104"/>
      <c r="V210" s="104"/>
      <c r="W210" s="106"/>
      <c r="X210" s="104"/>
      <c r="Y210" s="106"/>
      <c r="Z210" s="107"/>
      <c r="AA210" s="107"/>
      <c r="AB210" s="108"/>
      <c r="AC210" s="101">
        <f t="shared" si="1"/>
        <v>0</v>
      </c>
      <c r="AD210" s="101">
        <f t="shared" si="2"/>
        <v>0</v>
      </c>
    </row>
    <row r="211" ht="24.75" customHeight="1">
      <c r="A211" s="109">
        <f t="shared" si="3"/>
        <v>210</v>
      </c>
      <c r="B211" s="103"/>
      <c r="C211" s="104"/>
      <c r="D211" s="107"/>
      <c r="E211" s="107"/>
      <c r="F211" s="104"/>
      <c r="G211" s="104"/>
      <c r="H211" s="107"/>
      <c r="I211" s="107"/>
      <c r="J211" s="104"/>
      <c r="K211" s="104"/>
      <c r="L211" s="104"/>
      <c r="M211" s="95"/>
      <c r="N211" s="105"/>
      <c r="O211" s="105"/>
      <c r="P211" s="105"/>
      <c r="Q211" s="105"/>
      <c r="R211" s="97"/>
      <c r="S211" s="97"/>
      <c r="T211" s="107"/>
      <c r="U211" s="104"/>
      <c r="V211" s="104"/>
      <c r="W211" s="106"/>
      <c r="X211" s="104"/>
      <c r="Y211" s="106"/>
      <c r="Z211" s="107"/>
      <c r="AA211" s="107"/>
      <c r="AB211" s="108"/>
      <c r="AC211" s="101">
        <f t="shared" si="1"/>
        <v>0</v>
      </c>
      <c r="AD211" s="101">
        <f t="shared" si="2"/>
        <v>0</v>
      </c>
    </row>
    <row r="212" ht="24.75" customHeight="1">
      <c r="A212" s="109">
        <f t="shared" si="3"/>
        <v>211</v>
      </c>
      <c r="B212" s="103"/>
      <c r="C212" s="104"/>
      <c r="D212" s="107"/>
      <c r="E212" s="107"/>
      <c r="F212" s="104"/>
      <c r="G212" s="104"/>
      <c r="H212" s="107"/>
      <c r="I212" s="107"/>
      <c r="J212" s="104"/>
      <c r="K212" s="104"/>
      <c r="L212" s="104"/>
      <c r="M212" s="95"/>
      <c r="N212" s="105"/>
      <c r="O212" s="105"/>
      <c r="P212" s="105"/>
      <c r="Q212" s="105"/>
      <c r="R212" s="97"/>
      <c r="S212" s="97"/>
      <c r="T212" s="107"/>
      <c r="U212" s="104"/>
      <c r="V212" s="104"/>
      <c r="W212" s="106"/>
      <c r="X212" s="104"/>
      <c r="Y212" s="106"/>
      <c r="Z212" s="107"/>
      <c r="AA212" s="107"/>
      <c r="AB212" s="108"/>
      <c r="AC212" s="101">
        <f t="shared" si="1"/>
        <v>0</v>
      </c>
      <c r="AD212" s="101">
        <f t="shared" si="2"/>
        <v>0</v>
      </c>
    </row>
    <row r="213" ht="24.75" customHeight="1">
      <c r="A213" s="109">
        <f t="shared" si="3"/>
        <v>212</v>
      </c>
      <c r="B213" s="103"/>
      <c r="C213" s="104"/>
      <c r="D213" s="107"/>
      <c r="E213" s="107"/>
      <c r="F213" s="104"/>
      <c r="G213" s="104"/>
      <c r="H213" s="107"/>
      <c r="I213" s="107"/>
      <c r="J213" s="104"/>
      <c r="K213" s="104"/>
      <c r="L213" s="104"/>
      <c r="M213" s="95"/>
      <c r="N213" s="105"/>
      <c r="O213" s="105"/>
      <c r="P213" s="105"/>
      <c r="Q213" s="105"/>
      <c r="R213" s="97"/>
      <c r="S213" s="97"/>
      <c r="T213" s="107"/>
      <c r="U213" s="104"/>
      <c r="V213" s="104"/>
      <c r="W213" s="106"/>
      <c r="X213" s="104"/>
      <c r="Y213" s="106"/>
      <c r="Z213" s="107"/>
      <c r="AA213" s="107"/>
      <c r="AB213" s="108"/>
      <c r="AC213" s="101">
        <f t="shared" si="1"/>
        <v>0</v>
      </c>
      <c r="AD213" s="101">
        <f t="shared" si="2"/>
        <v>0</v>
      </c>
    </row>
    <row r="214" ht="24.75" customHeight="1">
      <c r="A214" s="109">
        <f t="shared" si="3"/>
        <v>213</v>
      </c>
      <c r="B214" s="103"/>
      <c r="C214" s="104"/>
      <c r="D214" s="107"/>
      <c r="E214" s="107"/>
      <c r="F214" s="104"/>
      <c r="G214" s="104"/>
      <c r="H214" s="107"/>
      <c r="I214" s="107"/>
      <c r="J214" s="104"/>
      <c r="K214" s="104"/>
      <c r="L214" s="104"/>
      <c r="M214" s="95"/>
      <c r="N214" s="105"/>
      <c r="O214" s="105"/>
      <c r="P214" s="105"/>
      <c r="Q214" s="105"/>
      <c r="R214" s="97"/>
      <c r="S214" s="97"/>
      <c r="T214" s="107"/>
      <c r="U214" s="104"/>
      <c r="V214" s="104"/>
      <c r="W214" s="106"/>
      <c r="X214" s="104"/>
      <c r="Y214" s="106"/>
      <c r="Z214" s="107"/>
      <c r="AA214" s="107"/>
      <c r="AB214" s="108"/>
      <c r="AC214" s="101">
        <f t="shared" si="1"/>
        <v>0</v>
      </c>
      <c r="AD214" s="101">
        <f t="shared" si="2"/>
        <v>0</v>
      </c>
    </row>
    <row r="215" ht="24.75" customHeight="1">
      <c r="A215" s="109">
        <f t="shared" si="3"/>
        <v>214</v>
      </c>
      <c r="B215" s="103"/>
      <c r="C215" s="104"/>
      <c r="D215" s="107"/>
      <c r="E215" s="107"/>
      <c r="F215" s="104"/>
      <c r="G215" s="104"/>
      <c r="H215" s="107"/>
      <c r="I215" s="107"/>
      <c r="J215" s="104"/>
      <c r="K215" s="104"/>
      <c r="L215" s="104"/>
      <c r="M215" s="95"/>
      <c r="N215" s="105"/>
      <c r="O215" s="105"/>
      <c r="P215" s="105"/>
      <c r="Q215" s="105"/>
      <c r="R215" s="97"/>
      <c r="S215" s="97"/>
      <c r="T215" s="107"/>
      <c r="U215" s="104"/>
      <c r="V215" s="104"/>
      <c r="W215" s="106"/>
      <c r="X215" s="104"/>
      <c r="Y215" s="106"/>
      <c r="Z215" s="107"/>
      <c r="AA215" s="107"/>
      <c r="AB215" s="108"/>
      <c r="AC215" s="101">
        <f t="shared" si="1"/>
        <v>0</v>
      </c>
      <c r="AD215" s="101">
        <f t="shared" si="2"/>
        <v>0</v>
      </c>
    </row>
    <row r="216" ht="24.75" customHeight="1">
      <c r="A216" s="109">
        <f t="shared" si="3"/>
        <v>215</v>
      </c>
      <c r="B216" s="103"/>
      <c r="C216" s="104"/>
      <c r="D216" s="107"/>
      <c r="E216" s="107"/>
      <c r="F216" s="104"/>
      <c r="G216" s="104"/>
      <c r="H216" s="107"/>
      <c r="I216" s="107"/>
      <c r="J216" s="104"/>
      <c r="K216" s="104"/>
      <c r="L216" s="104"/>
      <c r="M216" s="95"/>
      <c r="N216" s="105"/>
      <c r="O216" s="105"/>
      <c r="P216" s="105"/>
      <c r="Q216" s="105"/>
      <c r="R216" s="97"/>
      <c r="S216" s="97"/>
      <c r="T216" s="107"/>
      <c r="U216" s="104"/>
      <c r="V216" s="104"/>
      <c r="W216" s="106"/>
      <c r="X216" s="104"/>
      <c r="Y216" s="106"/>
      <c r="Z216" s="107"/>
      <c r="AA216" s="107"/>
      <c r="AB216" s="108"/>
      <c r="AC216" s="101">
        <f t="shared" si="1"/>
        <v>0</v>
      </c>
      <c r="AD216" s="101">
        <f t="shared" si="2"/>
        <v>0</v>
      </c>
    </row>
    <row r="217" ht="24.75" customHeight="1">
      <c r="A217" s="109">
        <f t="shared" si="3"/>
        <v>216</v>
      </c>
      <c r="B217" s="103"/>
      <c r="C217" s="104"/>
      <c r="D217" s="107"/>
      <c r="E217" s="107"/>
      <c r="F217" s="104"/>
      <c r="G217" s="104"/>
      <c r="H217" s="107"/>
      <c r="I217" s="107"/>
      <c r="J217" s="104"/>
      <c r="K217" s="104"/>
      <c r="L217" s="104"/>
      <c r="M217" s="95"/>
      <c r="N217" s="105"/>
      <c r="O217" s="105"/>
      <c r="P217" s="105"/>
      <c r="Q217" s="105"/>
      <c r="R217" s="97"/>
      <c r="S217" s="97"/>
      <c r="T217" s="107"/>
      <c r="U217" s="104"/>
      <c r="V217" s="104"/>
      <c r="W217" s="106"/>
      <c r="X217" s="104"/>
      <c r="Y217" s="106"/>
      <c r="Z217" s="107"/>
      <c r="AA217" s="107"/>
      <c r="AB217" s="108"/>
      <c r="AC217" s="101">
        <f t="shared" si="1"/>
        <v>0</v>
      </c>
      <c r="AD217" s="101">
        <f t="shared" si="2"/>
        <v>0</v>
      </c>
    </row>
    <row r="218" ht="24.75" customHeight="1">
      <c r="A218" s="109">
        <f t="shared" si="3"/>
        <v>217</v>
      </c>
      <c r="B218" s="103"/>
      <c r="C218" s="104"/>
      <c r="D218" s="107"/>
      <c r="E218" s="107"/>
      <c r="F218" s="104"/>
      <c r="G218" s="104"/>
      <c r="H218" s="107"/>
      <c r="I218" s="107"/>
      <c r="J218" s="104"/>
      <c r="K218" s="104"/>
      <c r="L218" s="104"/>
      <c r="M218" s="95"/>
      <c r="N218" s="105"/>
      <c r="O218" s="105"/>
      <c r="P218" s="105"/>
      <c r="Q218" s="105"/>
      <c r="R218" s="97"/>
      <c r="S218" s="97"/>
      <c r="T218" s="107"/>
      <c r="U218" s="104"/>
      <c r="V218" s="104"/>
      <c r="W218" s="106"/>
      <c r="X218" s="104"/>
      <c r="Y218" s="106"/>
      <c r="Z218" s="107"/>
      <c r="AA218" s="107"/>
      <c r="AB218" s="108"/>
      <c r="AC218" s="101">
        <f t="shared" si="1"/>
        <v>0</v>
      </c>
      <c r="AD218" s="101">
        <f t="shared" si="2"/>
        <v>0</v>
      </c>
    </row>
    <row r="219" ht="24.75" customHeight="1">
      <c r="A219" s="109">
        <f t="shared" si="3"/>
        <v>218</v>
      </c>
      <c r="B219" s="103"/>
      <c r="C219" s="104"/>
      <c r="D219" s="107"/>
      <c r="E219" s="107"/>
      <c r="F219" s="104"/>
      <c r="G219" s="104"/>
      <c r="H219" s="107"/>
      <c r="I219" s="107"/>
      <c r="J219" s="104"/>
      <c r="K219" s="104"/>
      <c r="L219" s="104"/>
      <c r="M219" s="95"/>
      <c r="N219" s="105"/>
      <c r="O219" s="105"/>
      <c r="P219" s="105"/>
      <c r="Q219" s="105"/>
      <c r="R219" s="97"/>
      <c r="S219" s="97"/>
      <c r="T219" s="107"/>
      <c r="U219" s="104"/>
      <c r="V219" s="104"/>
      <c r="W219" s="106"/>
      <c r="X219" s="104"/>
      <c r="Y219" s="106"/>
      <c r="Z219" s="107"/>
      <c r="AA219" s="107"/>
      <c r="AB219" s="108"/>
      <c r="AC219" s="101">
        <f t="shared" si="1"/>
        <v>0</v>
      </c>
      <c r="AD219" s="101">
        <f t="shared" si="2"/>
        <v>0</v>
      </c>
    </row>
    <row r="220" ht="24.75" customHeight="1">
      <c r="A220" s="109">
        <f t="shared" si="3"/>
        <v>219</v>
      </c>
      <c r="B220" s="103"/>
      <c r="C220" s="104"/>
      <c r="D220" s="107"/>
      <c r="E220" s="107"/>
      <c r="F220" s="104"/>
      <c r="G220" s="104"/>
      <c r="H220" s="107"/>
      <c r="I220" s="107"/>
      <c r="J220" s="104"/>
      <c r="K220" s="104"/>
      <c r="L220" s="104"/>
      <c r="M220" s="95"/>
      <c r="N220" s="105"/>
      <c r="O220" s="105"/>
      <c r="P220" s="105"/>
      <c r="Q220" s="105"/>
      <c r="R220" s="97"/>
      <c r="S220" s="97"/>
      <c r="T220" s="107"/>
      <c r="U220" s="104"/>
      <c r="V220" s="104"/>
      <c r="W220" s="106"/>
      <c r="X220" s="104"/>
      <c r="Y220" s="106"/>
      <c r="Z220" s="107"/>
      <c r="AA220" s="107"/>
      <c r="AB220" s="108"/>
      <c r="AC220" s="101">
        <f t="shared" si="1"/>
        <v>0</v>
      </c>
      <c r="AD220" s="101">
        <f t="shared" si="2"/>
        <v>0</v>
      </c>
    </row>
    <row r="221" ht="24.75" customHeight="1">
      <c r="A221" s="109">
        <f t="shared" si="3"/>
        <v>220</v>
      </c>
      <c r="B221" s="103"/>
      <c r="C221" s="104"/>
      <c r="D221" s="107"/>
      <c r="E221" s="107"/>
      <c r="F221" s="104"/>
      <c r="G221" s="104"/>
      <c r="H221" s="107"/>
      <c r="I221" s="107"/>
      <c r="J221" s="104"/>
      <c r="K221" s="104"/>
      <c r="L221" s="104"/>
      <c r="M221" s="95"/>
      <c r="N221" s="105"/>
      <c r="O221" s="105"/>
      <c r="P221" s="105"/>
      <c r="Q221" s="105"/>
      <c r="R221" s="97"/>
      <c r="S221" s="97"/>
      <c r="T221" s="107"/>
      <c r="U221" s="104"/>
      <c r="V221" s="104"/>
      <c r="W221" s="106"/>
      <c r="X221" s="104"/>
      <c r="Y221" s="106"/>
      <c r="Z221" s="107"/>
      <c r="AA221" s="107"/>
      <c r="AB221" s="108"/>
      <c r="AC221" s="101">
        <f t="shared" si="1"/>
        <v>0</v>
      </c>
      <c r="AD221" s="101">
        <f t="shared" si="2"/>
        <v>0</v>
      </c>
    </row>
    <row r="222" ht="24.75" customHeight="1">
      <c r="A222" s="109">
        <f t="shared" si="3"/>
        <v>221</v>
      </c>
      <c r="B222" s="103"/>
      <c r="C222" s="104"/>
      <c r="D222" s="107"/>
      <c r="E222" s="107"/>
      <c r="F222" s="104"/>
      <c r="G222" s="104"/>
      <c r="H222" s="107"/>
      <c r="I222" s="107"/>
      <c r="J222" s="104"/>
      <c r="K222" s="104"/>
      <c r="L222" s="104"/>
      <c r="M222" s="95"/>
      <c r="N222" s="105"/>
      <c r="O222" s="105"/>
      <c r="P222" s="105"/>
      <c r="Q222" s="105"/>
      <c r="R222" s="97"/>
      <c r="S222" s="97"/>
      <c r="T222" s="107"/>
      <c r="U222" s="104"/>
      <c r="V222" s="104"/>
      <c r="W222" s="106"/>
      <c r="X222" s="104"/>
      <c r="Y222" s="106"/>
      <c r="Z222" s="107"/>
      <c r="AA222" s="107"/>
      <c r="AB222" s="108"/>
      <c r="AC222" s="101">
        <f t="shared" si="1"/>
        <v>0</v>
      </c>
      <c r="AD222" s="101">
        <f t="shared" si="2"/>
        <v>0</v>
      </c>
    </row>
    <row r="223" ht="24.75" customHeight="1">
      <c r="A223" s="109">
        <f t="shared" si="3"/>
        <v>222</v>
      </c>
      <c r="B223" s="103"/>
      <c r="C223" s="104"/>
      <c r="D223" s="107"/>
      <c r="E223" s="107"/>
      <c r="F223" s="104"/>
      <c r="G223" s="104"/>
      <c r="H223" s="107"/>
      <c r="I223" s="107"/>
      <c r="J223" s="104"/>
      <c r="K223" s="104"/>
      <c r="L223" s="104"/>
      <c r="M223" s="95"/>
      <c r="N223" s="105"/>
      <c r="O223" s="105"/>
      <c r="P223" s="105"/>
      <c r="Q223" s="105"/>
      <c r="R223" s="97"/>
      <c r="S223" s="97"/>
      <c r="T223" s="107"/>
      <c r="U223" s="104"/>
      <c r="V223" s="104"/>
      <c r="W223" s="106"/>
      <c r="X223" s="104"/>
      <c r="Y223" s="106"/>
      <c r="Z223" s="107"/>
      <c r="AA223" s="107"/>
      <c r="AB223" s="108"/>
      <c r="AC223" s="101">
        <f t="shared" si="1"/>
        <v>0</v>
      </c>
      <c r="AD223" s="101">
        <f t="shared" si="2"/>
        <v>0</v>
      </c>
    </row>
    <row r="224" ht="24.75" customHeight="1">
      <c r="A224" s="109">
        <f t="shared" si="3"/>
        <v>223</v>
      </c>
      <c r="B224" s="103"/>
      <c r="C224" s="104"/>
      <c r="D224" s="107"/>
      <c r="E224" s="107"/>
      <c r="F224" s="104"/>
      <c r="G224" s="104"/>
      <c r="H224" s="107"/>
      <c r="I224" s="107"/>
      <c r="J224" s="104"/>
      <c r="K224" s="104"/>
      <c r="L224" s="104"/>
      <c r="M224" s="95"/>
      <c r="N224" s="105"/>
      <c r="O224" s="105"/>
      <c r="P224" s="105"/>
      <c r="Q224" s="105"/>
      <c r="R224" s="97"/>
      <c r="S224" s="97"/>
      <c r="T224" s="107"/>
      <c r="U224" s="104"/>
      <c r="V224" s="104"/>
      <c r="W224" s="106"/>
      <c r="X224" s="104"/>
      <c r="Y224" s="106"/>
      <c r="Z224" s="107"/>
      <c r="AA224" s="107"/>
      <c r="AB224" s="108"/>
      <c r="AC224" s="101">
        <f t="shared" si="1"/>
        <v>0</v>
      </c>
      <c r="AD224" s="101">
        <f t="shared" si="2"/>
        <v>0</v>
      </c>
    </row>
    <row r="225" ht="24.75" customHeight="1">
      <c r="A225" s="109">
        <f t="shared" si="3"/>
        <v>224</v>
      </c>
      <c r="B225" s="103"/>
      <c r="C225" s="104"/>
      <c r="D225" s="107"/>
      <c r="E225" s="107"/>
      <c r="F225" s="104"/>
      <c r="G225" s="104"/>
      <c r="H225" s="107"/>
      <c r="I225" s="107"/>
      <c r="J225" s="104"/>
      <c r="K225" s="104"/>
      <c r="L225" s="104"/>
      <c r="M225" s="95"/>
      <c r="N225" s="105"/>
      <c r="O225" s="105"/>
      <c r="P225" s="105"/>
      <c r="Q225" s="105"/>
      <c r="R225" s="97"/>
      <c r="S225" s="97"/>
      <c r="T225" s="107"/>
      <c r="U225" s="104"/>
      <c r="V225" s="104"/>
      <c r="W225" s="106"/>
      <c r="X225" s="104"/>
      <c r="Y225" s="106"/>
      <c r="Z225" s="107"/>
      <c r="AA225" s="107"/>
      <c r="AB225" s="108"/>
      <c r="AC225" s="101">
        <f t="shared" si="1"/>
        <v>0</v>
      </c>
      <c r="AD225" s="101">
        <f t="shared" si="2"/>
        <v>0</v>
      </c>
    </row>
    <row r="226" ht="24.75" customHeight="1">
      <c r="A226" s="109">
        <f t="shared" si="3"/>
        <v>225</v>
      </c>
      <c r="B226" s="103"/>
      <c r="C226" s="104"/>
      <c r="D226" s="107"/>
      <c r="E226" s="107"/>
      <c r="F226" s="104"/>
      <c r="G226" s="104"/>
      <c r="H226" s="107"/>
      <c r="I226" s="107"/>
      <c r="J226" s="104"/>
      <c r="K226" s="104"/>
      <c r="L226" s="104"/>
      <c r="M226" s="95"/>
      <c r="N226" s="105"/>
      <c r="O226" s="105"/>
      <c r="P226" s="105"/>
      <c r="Q226" s="105"/>
      <c r="R226" s="97"/>
      <c r="S226" s="97"/>
      <c r="T226" s="107"/>
      <c r="U226" s="104"/>
      <c r="V226" s="104"/>
      <c r="W226" s="106"/>
      <c r="X226" s="104"/>
      <c r="Y226" s="106"/>
      <c r="Z226" s="107"/>
      <c r="AA226" s="107"/>
      <c r="AB226" s="108"/>
      <c r="AC226" s="101">
        <f t="shared" si="1"/>
        <v>0</v>
      </c>
      <c r="AD226" s="101">
        <f t="shared" si="2"/>
        <v>0</v>
      </c>
    </row>
    <row r="227" ht="24.75" customHeight="1">
      <c r="A227" s="109">
        <f t="shared" si="3"/>
        <v>226</v>
      </c>
      <c r="B227" s="103"/>
      <c r="C227" s="104"/>
      <c r="D227" s="107"/>
      <c r="E227" s="107"/>
      <c r="F227" s="104"/>
      <c r="G227" s="104"/>
      <c r="H227" s="107"/>
      <c r="I227" s="107"/>
      <c r="J227" s="104"/>
      <c r="K227" s="104"/>
      <c r="L227" s="104"/>
      <c r="M227" s="95"/>
      <c r="N227" s="105"/>
      <c r="O227" s="105"/>
      <c r="P227" s="105"/>
      <c r="Q227" s="105"/>
      <c r="R227" s="97"/>
      <c r="S227" s="97"/>
      <c r="T227" s="107"/>
      <c r="U227" s="104"/>
      <c r="V227" s="104"/>
      <c r="W227" s="106"/>
      <c r="X227" s="104"/>
      <c r="Y227" s="106"/>
      <c r="Z227" s="107"/>
      <c r="AA227" s="107"/>
      <c r="AB227" s="108"/>
      <c r="AC227" s="101">
        <f t="shared" si="1"/>
        <v>0</v>
      </c>
      <c r="AD227" s="101">
        <f t="shared" si="2"/>
        <v>0</v>
      </c>
    </row>
    <row r="228" ht="24.75" customHeight="1">
      <c r="A228" s="109">
        <f t="shared" si="3"/>
        <v>227</v>
      </c>
      <c r="B228" s="103"/>
      <c r="C228" s="104"/>
      <c r="D228" s="107"/>
      <c r="E228" s="107"/>
      <c r="F228" s="104"/>
      <c r="G228" s="104"/>
      <c r="H228" s="107"/>
      <c r="I228" s="107"/>
      <c r="J228" s="104"/>
      <c r="K228" s="104"/>
      <c r="L228" s="104"/>
      <c r="M228" s="95"/>
      <c r="N228" s="105"/>
      <c r="O228" s="105"/>
      <c r="P228" s="105"/>
      <c r="Q228" s="105"/>
      <c r="R228" s="97"/>
      <c r="S228" s="97"/>
      <c r="T228" s="107"/>
      <c r="U228" s="104"/>
      <c r="V228" s="104"/>
      <c r="W228" s="106"/>
      <c r="X228" s="104"/>
      <c r="Y228" s="106"/>
      <c r="Z228" s="107"/>
      <c r="AA228" s="107"/>
      <c r="AB228" s="108"/>
      <c r="AC228" s="101">
        <f t="shared" si="1"/>
        <v>0</v>
      </c>
      <c r="AD228" s="101">
        <f t="shared" si="2"/>
        <v>0</v>
      </c>
    </row>
    <row r="229" ht="24.75" customHeight="1">
      <c r="A229" s="109">
        <f t="shared" si="3"/>
        <v>228</v>
      </c>
      <c r="B229" s="103"/>
      <c r="C229" s="104"/>
      <c r="D229" s="107"/>
      <c r="E229" s="107"/>
      <c r="F229" s="104"/>
      <c r="G229" s="104"/>
      <c r="H229" s="107"/>
      <c r="I229" s="107"/>
      <c r="J229" s="104"/>
      <c r="K229" s="104"/>
      <c r="L229" s="104"/>
      <c r="M229" s="95"/>
      <c r="N229" s="105"/>
      <c r="O229" s="105"/>
      <c r="P229" s="105"/>
      <c r="Q229" s="105"/>
      <c r="R229" s="97"/>
      <c r="S229" s="97"/>
      <c r="T229" s="107"/>
      <c r="U229" s="104"/>
      <c r="V229" s="104"/>
      <c r="W229" s="106"/>
      <c r="X229" s="104"/>
      <c r="Y229" s="106"/>
      <c r="Z229" s="107"/>
      <c r="AA229" s="107"/>
      <c r="AB229" s="108"/>
      <c r="AC229" s="101">
        <f t="shared" si="1"/>
        <v>0</v>
      </c>
      <c r="AD229" s="101">
        <f t="shared" si="2"/>
        <v>0</v>
      </c>
    </row>
    <row r="230" ht="24.75" customHeight="1">
      <c r="A230" s="109">
        <f t="shared" si="3"/>
        <v>229</v>
      </c>
      <c r="B230" s="103"/>
      <c r="C230" s="104"/>
      <c r="D230" s="107"/>
      <c r="E230" s="107"/>
      <c r="F230" s="104"/>
      <c r="G230" s="104"/>
      <c r="H230" s="107"/>
      <c r="I230" s="107"/>
      <c r="J230" s="104"/>
      <c r="K230" s="104"/>
      <c r="L230" s="104"/>
      <c r="M230" s="95"/>
      <c r="N230" s="105"/>
      <c r="O230" s="105"/>
      <c r="P230" s="105"/>
      <c r="Q230" s="105"/>
      <c r="R230" s="97"/>
      <c r="S230" s="97"/>
      <c r="T230" s="107"/>
      <c r="U230" s="104"/>
      <c r="V230" s="104"/>
      <c r="W230" s="106"/>
      <c r="X230" s="104"/>
      <c r="Y230" s="106"/>
      <c r="Z230" s="107"/>
      <c r="AA230" s="107"/>
      <c r="AB230" s="108"/>
      <c r="AC230" s="101">
        <f t="shared" si="1"/>
        <v>0</v>
      </c>
      <c r="AD230" s="101">
        <f t="shared" si="2"/>
        <v>0</v>
      </c>
    </row>
    <row r="231" ht="24.75" customHeight="1">
      <c r="A231" s="109">
        <f t="shared" si="3"/>
        <v>230</v>
      </c>
      <c r="B231" s="103"/>
      <c r="C231" s="104"/>
      <c r="D231" s="107"/>
      <c r="E231" s="107"/>
      <c r="F231" s="104"/>
      <c r="G231" s="104"/>
      <c r="H231" s="107"/>
      <c r="I231" s="107"/>
      <c r="J231" s="104"/>
      <c r="K231" s="104"/>
      <c r="L231" s="104"/>
      <c r="M231" s="95"/>
      <c r="N231" s="105"/>
      <c r="O231" s="105"/>
      <c r="P231" s="105"/>
      <c r="Q231" s="105"/>
      <c r="R231" s="97"/>
      <c r="S231" s="97"/>
      <c r="T231" s="107"/>
      <c r="U231" s="104"/>
      <c r="V231" s="104"/>
      <c r="W231" s="106"/>
      <c r="X231" s="104"/>
      <c r="Y231" s="106"/>
      <c r="Z231" s="107"/>
      <c r="AA231" s="107"/>
      <c r="AB231" s="108"/>
      <c r="AC231" s="101">
        <f t="shared" si="1"/>
        <v>0</v>
      </c>
      <c r="AD231" s="101">
        <f t="shared" si="2"/>
        <v>0</v>
      </c>
    </row>
    <row r="232" ht="24.75" customHeight="1">
      <c r="A232" s="109">
        <f t="shared" si="3"/>
        <v>231</v>
      </c>
      <c r="B232" s="103"/>
      <c r="C232" s="104"/>
      <c r="D232" s="107"/>
      <c r="E232" s="107"/>
      <c r="F232" s="104"/>
      <c r="G232" s="104"/>
      <c r="H232" s="107"/>
      <c r="I232" s="107"/>
      <c r="J232" s="104"/>
      <c r="K232" s="104"/>
      <c r="L232" s="104"/>
      <c r="M232" s="95"/>
      <c r="N232" s="105"/>
      <c r="O232" s="105"/>
      <c r="P232" s="105"/>
      <c r="Q232" s="105"/>
      <c r="R232" s="97"/>
      <c r="S232" s="97"/>
      <c r="T232" s="107"/>
      <c r="U232" s="104"/>
      <c r="V232" s="104"/>
      <c r="W232" s="106"/>
      <c r="X232" s="104"/>
      <c r="Y232" s="106"/>
      <c r="Z232" s="107"/>
      <c r="AA232" s="107"/>
      <c r="AB232" s="108"/>
      <c r="AC232" s="101">
        <f t="shared" si="1"/>
        <v>0</v>
      </c>
      <c r="AD232" s="101">
        <f t="shared" si="2"/>
        <v>0</v>
      </c>
    </row>
    <row r="233" ht="24.75" customHeight="1">
      <c r="A233" s="109">
        <f t="shared" si="3"/>
        <v>232</v>
      </c>
      <c r="B233" s="103"/>
      <c r="C233" s="104"/>
      <c r="D233" s="107"/>
      <c r="E233" s="107"/>
      <c r="F233" s="104"/>
      <c r="G233" s="104"/>
      <c r="H233" s="107"/>
      <c r="I233" s="107"/>
      <c r="J233" s="104"/>
      <c r="K233" s="104"/>
      <c r="L233" s="104"/>
      <c r="M233" s="95"/>
      <c r="N233" s="105"/>
      <c r="O233" s="105"/>
      <c r="P233" s="105"/>
      <c r="Q233" s="105"/>
      <c r="R233" s="97"/>
      <c r="S233" s="97"/>
      <c r="T233" s="107"/>
      <c r="U233" s="104"/>
      <c r="V233" s="104"/>
      <c r="W233" s="106"/>
      <c r="X233" s="104"/>
      <c r="Y233" s="106"/>
      <c r="Z233" s="107"/>
      <c r="AA233" s="107"/>
      <c r="AB233" s="108"/>
      <c r="AC233" s="101">
        <f t="shared" si="1"/>
        <v>0</v>
      </c>
      <c r="AD233" s="101">
        <f t="shared" si="2"/>
        <v>0</v>
      </c>
    </row>
    <row r="234" ht="24.75" customHeight="1">
      <c r="A234" s="109">
        <f t="shared" si="3"/>
        <v>233</v>
      </c>
      <c r="B234" s="103"/>
      <c r="C234" s="104"/>
      <c r="D234" s="107"/>
      <c r="E234" s="107"/>
      <c r="F234" s="104"/>
      <c r="G234" s="104"/>
      <c r="H234" s="107"/>
      <c r="I234" s="107"/>
      <c r="J234" s="104"/>
      <c r="K234" s="104"/>
      <c r="L234" s="104"/>
      <c r="M234" s="95"/>
      <c r="N234" s="105"/>
      <c r="O234" s="105"/>
      <c r="P234" s="105"/>
      <c r="Q234" s="105"/>
      <c r="R234" s="97"/>
      <c r="S234" s="97"/>
      <c r="T234" s="107"/>
      <c r="U234" s="104"/>
      <c r="V234" s="104"/>
      <c r="W234" s="106"/>
      <c r="X234" s="104"/>
      <c r="Y234" s="106"/>
      <c r="Z234" s="107"/>
      <c r="AA234" s="107"/>
      <c r="AB234" s="108"/>
      <c r="AC234" s="101">
        <f t="shared" si="1"/>
        <v>0</v>
      </c>
      <c r="AD234" s="101">
        <f t="shared" si="2"/>
        <v>0</v>
      </c>
    </row>
    <row r="235" ht="24.75" customHeight="1">
      <c r="A235" s="109">
        <f t="shared" si="3"/>
        <v>234</v>
      </c>
      <c r="B235" s="103"/>
      <c r="C235" s="104"/>
      <c r="D235" s="107"/>
      <c r="E235" s="107"/>
      <c r="F235" s="104"/>
      <c r="G235" s="104"/>
      <c r="H235" s="107"/>
      <c r="I235" s="107"/>
      <c r="J235" s="104"/>
      <c r="K235" s="104"/>
      <c r="L235" s="104"/>
      <c r="M235" s="95"/>
      <c r="N235" s="105"/>
      <c r="O235" s="105"/>
      <c r="P235" s="105"/>
      <c r="Q235" s="105"/>
      <c r="R235" s="97"/>
      <c r="S235" s="97"/>
      <c r="T235" s="107"/>
      <c r="U235" s="104"/>
      <c r="V235" s="104"/>
      <c r="W235" s="106"/>
      <c r="X235" s="104"/>
      <c r="Y235" s="106"/>
      <c r="Z235" s="107"/>
      <c r="AA235" s="107"/>
      <c r="AB235" s="108"/>
      <c r="AC235" s="101">
        <f t="shared" si="1"/>
        <v>0</v>
      </c>
      <c r="AD235" s="101">
        <f t="shared" si="2"/>
        <v>0</v>
      </c>
    </row>
    <row r="236" ht="24.75" customHeight="1">
      <c r="A236" s="109">
        <f t="shared" si="3"/>
        <v>235</v>
      </c>
      <c r="B236" s="103"/>
      <c r="C236" s="104"/>
      <c r="D236" s="107"/>
      <c r="E236" s="107"/>
      <c r="F236" s="104"/>
      <c r="G236" s="104"/>
      <c r="H236" s="107"/>
      <c r="I236" s="107"/>
      <c r="J236" s="104"/>
      <c r="K236" s="104"/>
      <c r="L236" s="104"/>
      <c r="M236" s="95"/>
      <c r="N236" s="105"/>
      <c r="O236" s="105"/>
      <c r="P236" s="105"/>
      <c r="Q236" s="105"/>
      <c r="R236" s="97"/>
      <c r="S236" s="97"/>
      <c r="T236" s="107"/>
      <c r="U236" s="104"/>
      <c r="V236" s="104"/>
      <c r="W236" s="106"/>
      <c r="X236" s="104"/>
      <c r="Y236" s="106"/>
      <c r="Z236" s="107"/>
      <c r="AA236" s="107"/>
      <c r="AB236" s="108"/>
      <c r="AC236" s="101">
        <f t="shared" si="1"/>
        <v>0</v>
      </c>
      <c r="AD236" s="101">
        <f t="shared" si="2"/>
        <v>0</v>
      </c>
    </row>
    <row r="237" ht="24.75" customHeight="1">
      <c r="A237" s="109">
        <f t="shared" si="3"/>
        <v>236</v>
      </c>
      <c r="B237" s="103"/>
      <c r="C237" s="104"/>
      <c r="D237" s="107"/>
      <c r="E237" s="107"/>
      <c r="F237" s="104"/>
      <c r="G237" s="104"/>
      <c r="H237" s="107"/>
      <c r="I237" s="107"/>
      <c r="J237" s="104"/>
      <c r="K237" s="104"/>
      <c r="L237" s="104"/>
      <c r="M237" s="95"/>
      <c r="N237" s="105"/>
      <c r="O237" s="105"/>
      <c r="P237" s="105"/>
      <c r="Q237" s="105"/>
      <c r="R237" s="97"/>
      <c r="S237" s="97"/>
      <c r="T237" s="107"/>
      <c r="U237" s="104"/>
      <c r="V237" s="104"/>
      <c r="W237" s="106"/>
      <c r="X237" s="104"/>
      <c r="Y237" s="106"/>
      <c r="Z237" s="107"/>
      <c r="AA237" s="107"/>
      <c r="AB237" s="108"/>
      <c r="AC237" s="101">
        <f t="shared" si="1"/>
        <v>0</v>
      </c>
      <c r="AD237" s="101">
        <f t="shared" si="2"/>
        <v>0</v>
      </c>
    </row>
    <row r="238" ht="24.75" customHeight="1">
      <c r="A238" s="109">
        <f t="shared" si="3"/>
        <v>237</v>
      </c>
      <c r="B238" s="103"/>
      <c r="C238" s="104"/>
      <c r="D238" s="107"/>
      <c r="E238" s="107"/>
      <c r="F238" s="104"/>
      <c r="G238" s="104"/>
      <c r="H238" s="107"/>
      <c r="I238" s="107"/>
      <c r="J238" s="104"/>
      <c r="K238" s="104"/>
      <c r="L238" s="104"/>
      <c r="M238" s="95"/>
      <c r="N238" s="105"/>
      <c r="O238" s="105"/>
      <c r="P238" s="105"/>
      <c r="Q238" s="105"/>
      <c r="R238" s="97"/>
      <c r="S238" s="97"/>
      <c r="T238" s="107"/>
      <c r="U238" s="104"/>
      <c r="V238" s="104"/>
      <c r="W238" s="106"/>
      <c r="X238" s="104"/>
      <c r="Y238" s="106"/>
      <c r="Z238" s="107"/>
      <c r="AA238" s="107"/>
      <c r="AB238" s="108"/>
      <c r="AC238" s="101">
        <f t="shared" si="1"/>
        <v>0</v>
      </c>
      <c r="AD238" s="101">
        <f t="shared" si="2"/>
        <v>0</v>
      </c>
    </row>
    <row r="239" ht="24.75" customHeight="1">
      <c r="A239" s="109">
        <f t="shared" si="3"/>
        <v>238</v>
      </c>
      <c r="B239" s="103"/>
      <c r="C239" s="104"/>
      <c r="D239" s="107"/>
      <c r="E239" s="107"/>
      <c r="F239" s="104"/>
      <c r="G239" s="104"/>
      <c r="H239" s="107"/>
      <c r="I239" s="107"/>
      <c r="J239" s="104"/>
      <c r="K239" s="104"/>
      <c r="L239" s="104"/>
      <c r="M239" s="95"/>
      <c r="N239" s="105"/>
      <c r="O239" s="105"/>
      <c r="P239" s="105"/>
      <c r="Q239" s="105"/>
      <c r="R239" s="97"/>
      <c r="S239" s="97"/>
      <c r="T239" s="107"/>
      <c r="U239" s="104"/>
      <c r="V239" s="104"/>
      <c r="W239" s="106"/>
      <c r="X239" s="104"/>
      <c r="Y239" s="106"/>
      <c r="Z239" s="107"/>
      <c r="AA239" s="107"/>
      <c r="AB239" s="108"/>
      <c r="AC239" s="101">
        <f t="shared" si="1"/>
        <v>0</v>
      </c>
      <c r="AD239" s="101">
        <f t="shared" si="2"/>
        <v>0</v>
      </c>
    </row>
    <row r="240" ht="24.75" customHeight="1">
      <c r="A240" s="109">
        <f t="shared" si="3"/>
        <v>239</v>
      </c>
      <c r="B240" s="103"/>
      <c r="C240" s="104"/>
      <c r="D240" s="107"/>
      <c r="E240" s="107"/>
      <c r="F240" s="104"/>
      <c r="G240" s="104"/>
      <c r="H240" s="107"/>
      <c r="I240" s="107"/>
      <c r="J240" s="104"/>
      <c r="K240" s="104"/>
      <c r="L240" s="104"/>
      <c r="M240" s="95"/>
      <c r="N240" s="105"/>
      <c r="O240" s="105"/>
      <c r="P240" s="105"/>
      <c r="Q240" s="105"/>
      <c r="R240" s="97"/>
      <c r="S240" s="97"/>
      <c r="T240" s="107"/>
      <c r="U240" s="104"/>
      <c r="V240" s="104"/>
      <c r="W240" s="106"/>
      <c r="X240" s="104"/>
      <c r="Y240" s="106"/>
      <c r="Z240" s="107"/>
      <c r="AA240" s="107"/>
      <c r="AB240" s="108"/>
      <c r="AC240" s="101">
        <f t="shared" si="1"/>
        <v>0</v>
      </c>
      <c r="AD240" s="101">
        <f t="shared" si="2"/>
        <v>0</v>
      </c>
    </row>
    <row r="241" ht="24.75" customHeight="1">
      <c r="A241" s="109">
        <f t="shared" si="3"/>
        <v>240</v>
      </c>
      <c r="B241" s="103"/>
      <c r="C241" s="104"/>
      <c r="D241" s="107"/>
      <c r="E241" s="107"/>
      <c r="F241" s="104"/>
      <c r="G241" s="104"/>
      <c r="H241" s="107"/>
      <c r="I241" s="107"/>
      <c r="J241" s="104"/>
      <c r="K241" s="104"/>
      <c r="L241" s="104"/>
      <c r="M241" s="95"/>
      <c r="N241" s="105"/>
      <c r="O241" s="105"/>
      <c r="P241" s="105"/>
      <c r="Q241" s="105"/>
      <c r="R241" s="97"/>
      <c r="S241" s="97"/>
      <c r="T241" s="107"/>
      <c r="U241" s="104"/>
      <c r="V241" s="104"/>
      <c r="W241" s="106"/>
      <c r="X241" s="104"/>
      <c r="Y241" s="106"/>
      <c r="Z241" s="107"/>
      <c r="AA241" s="107"/>
      <c r="AB241" s="108"/>
      <c r="AC241" s="101">
        <f t="shared" si="1"/>
        <v>0</v>
      </c>
      <c r="AD241" s="101">
        <f t="shared" si="2"/>
        <v>0</v>
      </c>
    </row>
    <row r="242" ht="24.75" customHeight="1">
      <c r="A242" s="109">
        <f t="shared" si="3"/>
        <v>241</v>
      </c>
      <c r="B242" s="103"/>
      <c r="C242" s="104"/>
      <c r="D242" s="107"/>
      <c r="E242" s="107"/>
      <c r="F242" s="104"/>
      <c r="G242" s="104"/>
      <c r="H242" s="107"/>
      <c r="I242" s="107"/>
      <c r="J242" s="104"/>
      <c r="K242" s="104"/>
      <c r="L242" s="104"/>
      <c r="M242" s="95"/>
      <c r="N242" s="105"/>
      <c r="O242" s="105"/>
      <c r="P242" s="105"/>
      <c r="Q242" s="105"/>
      <c r="R242" s="97"/>
      <c r="S242" s="97"/>
      <c r="T242" s="107"/>
      <c r="U242" s="104"/>
      <c r="V242" s="104"/>
      <c r="W242" s="106"/>
      <c r="X242" s="104"/>
      <c r="Y242" s="106"/>
      <c r="Z242" s="107"/>
      <c r="AA242" s="107"/>
      <c r="AB242" s="108"/>
      <c r="AC242" s="101">
        <f t="shared" si="1"/>
        <v>0</v>
      </c>
      <c r="AD242" s="101">
        <f t="shared" si="2"/>
        <v>0</v>
      </c>
    </row>
    <row r="243" ht="24.75" customHeight="1">
      <c r="A243" s="109">
        <f t="shared" si="3"/>
        <v>242</v>
      </c>
      <c r="B243" s="103"/>
      <c r="C243" s="104"/>
      <c r="D243" s="107"/>
      <c r="E243" s="107"/>
      <c r="F243" s="104"/>
      <c r="G243" s="104"/>
      <c r="H243" s="107"/>
      <c r="I243" s="107"/>
      <c r="J243" s="104"/>
      <c r="K243" s="104"/>
      <c r="L243" s="104"/>
      <c r="M243" s="95"/>
      <c r="N243" s="105"/>
      <c r="O243" s="105"/>
      <c r="P243" s="105"/>
      <c r="Q243" s="105"/>
      <c r="R243" s="97"/>
      <c r="S243" s="97"/>
      <c r="T243" s="107"/>
      <c r="U243" s="104"/>
      <c r="V243" s="104"/>
      <c r="W243" s="106"/>
      <c r="X243" s="104"/>
      <c r="Y243" s="106"/>
      <c r="Z243" s="107"/>
      <c r="AA243" s="107"/>
      <c r="AB243" s="108"/>
      <c r="AC243" s="101">
        <f t="shared" si="1"/>
        <v>0</v>
      </c>
      <c r="AD243" s="101">
        <f t="shared" si="2"/>
        <v>0</v>
      </c>
    </row>
    <row r="244" ht="24.75" customHeight="1">
      <c r="A244" s="109">
        <f t="shared" si="3"/>
        <v>243</v>
      </c>
      <c r="B244" s="103"/>
      <c r="C244" s="104"/>
      <c r="D244" s="107"/>
      <c r="E244" s="107"/>
      <c r="F244" s="104"/>
      <c r="G244" s="104"/>
      <c r="H244" s="107"/>
      <c r="I244" s="107"/>
      <c r="J244" s="104"/>
      <c r="K244" s="104"/>
      <c r="L244" s="104"/>
      <c r="M244" s="95"/>
      <c r="N244" s="105"/>
      <c r="O244" s="105"/>
      <c r="P244" s="105"/>
      <c r="Q244" s="105"/>
      <c r="R244" s="97"/>
      <c r="S244" s="97"/>
      <c r="T244" s="107"/>
      <c r="U244" s="104"/>
      <c r="V244" s="104"/>
      <c r="W244" s="106"/>
      <c r="X244" s="104"/>
      <c r="Y244" s="106"/>
      <c r="Z244" s="107"/>
      <c r="AA244" s="107"/>
      <c r="AB244" s="108"/>
      <c r="AC244" s="101">
        <f t="shared" si="1"/>
        <v>0</v>
      </c>
      <c r="AD244" s="101">
        <f t="shared" si="2"/>
        <v>0</v>
      </c>
    </row>
    <row r="245" ht="24.75" customHeight="1">
      <c r="A245" s="109">
        <f t="shared" si="3"/>
        <v>244</v>
      </c>
      <c r="B245" s="103"/>
      <c r="C245" s="104"/>
      <c r="D245" s="107"/>
      <c r="E245" s="107"/>
      <c r="F245" s="104"/>
      <c r="G245" s="104"/>
      <c r="H245" s="107"/>
      <c r="I245" s="107"/>
      <c r="J245" s="104"/>
      <c r="K245" s="104"/>
      <c r="L245" s="104"/>
      <c r="M245" s="95"/>
      <c r="N245" s="105"/>
      <c r="O245" s="105"/>
      <c r="P245" s="105"/>
      <c r="Q245" s="105"/>
      <c r="R245" s="97"/>
      <c r="S245" s="97"/>
      <c r="T245" s="107"/>
      <c r="U245" s="104"/>
      <c r="V245" s="104"/>
      <c r="W245" s="106"/>
      <c r="X245" s="104"/>
      <c r="Y245" s="106"/>
      <c r="Z245" s="107"/>
      <c r="AA245" s="107"/>
      <c r="AB245" s="108"/>
      <c r="AC245" s="101">
        <f t="shared" si="1"/>
        <v>0</v>
      </c>
      <c r="AD245" s="101">
        <f t="shared" si="2"/>
        <v>0</v>
      </c>
    </row>
    <row r="246" ht="24.75" customHeight="1">
      <c r="A246" s="109">
        <f t="shared" si="3"/>
        <v>245</v>
      </c>
      <c r="B246" s="103"/>
      <c r="C246" s="104"/>
      <c r="D246" s="107"/>
      <c r="E246" s="107"/>
      <c r="F246" s="104"/>
      <c r="G246" s="104"/>
      <c r="H246" s="107"/>
      <c r="I246" s="107"/>
      <c r="J246" s="104"/>
      <c r="K246" s="104"/>
      <c r="L246" s="104"/>
      <c r="M246" s="95"/>
      <c r="N246" s="105"/>
      <c r="O246" s="105"/>
      <c r="P246" s="105"/>
      <c r="Q246" s="105"/>
      <c r="R246" s="97"/>
      <c r="S246" s="97"/>
      <c r="T246" s="107"/>
      <c r="U246" s="104"/>
      <c r="V246" s="104"/>
      <c r="W246" s="106"/>
      <c r="X246" s="104"/>
      <c r="Y246" s="106"/>
      <c r="Z246" s="107"/>
      <c r="AA246" s="107"/>
      <c r="AB246" s="108"/>
      <c r="AC246" s="101">
        <f t="shared" si="1"/>
        <v>0</v>
      </c>
      <c r="AD246" s="101">
        <f t="shared" si="2"/>
        <v>0</v>
      </c>
    </row>
    <row r="247" ht="24.75" customHeight="1">
      <c r="A247" s="109">
        <f t="shared" si="3"/>
        <v>246</v>
      </c>
      <c r="B247" s="103"/>
      <c r="C247" s="104"/>
      <c r="D247" s="107"/>
      <c r="E247" s="107"/>
      <c r="F247" s="104"/>
      <c r="G247" s="104"/>
      <c r="H247" s="107"/>
      <c r="I247" s="107"/>
      <c r="J247" s="104"/>
      <c r="K247" s="104"/>
      <c r="L247" s="104"/>
      <c r="M247" s="95"/>
      <c r="N247" s="105"/>
      <c r="O247" s="105"/>
      <c r="P247" s="105"/>
      <c r="Q247" s="105"/>
      <c r="R247" s="97"/>
      <c r="S247" s="97"/>
      <c r="T247" s="107"/>
      <c r="U247" s="104"/>
      <c r="V247" s="104"/>
      <c r="W247" s="106"/>
      <c r="X247" s="104"/>
      <c r="Y247" s="106"/>
      <c r="Z247" s="107"/>
      <c r="AA247" s="107"/>
      <c r="AB247" s="108"/>
      <c r="AC247" s="101">
        <f t="shared" si="1"/>
        <v>0</v>
      </c>
      <c r="AD247" s="101">
        <f t="shared" si="2"/>
        <v>0</v>
      </c>
    </row>
    <row r="248" ht="24.75" customHeight="1">
      <c r="A248" s="109">
        <f t="shared" si="3"/>
        <v>247</v>
      </c>
      <c r="B248" s="103"/>
      <c r="C248" s="104"/>
      <c r="D248" s="107"/>
      <c r="E248" s="107"/>
      <c r="F248" s="104"/>
      <c r="G248" s="104"/>
      <c r="H248" s="107"/>
      <c r="I248" s="107"/>
      <c r="J248" s="104"/>
      <c r="K248" s="104"/>
      <c r="L248" s="104"/>
      <c r="M248" s="95"/>
      <c r="N248" s="105"/>
      <c r="O248" s="105"/>
      <c r="P248" s="105"/>
      <c r="Q248" s="105"/>
      <c r="R248" s="97"/>
      <c r="S248" s="97"/>
      <c r="T248" s="107"/>
      <c r="U248" s="104"/>
      <c r="V248" s="104"/>
      <c r="W248" s="106"/>
      <c r="X248" s="104"/>
      <c r="Y248" s="106"/>
      <c r="Z248" s="107"/>
      <c r="AA248" s="107"/>
      <c r="AB248" s="108"/>
      <c r="AC248" s="101">
        <f t="shared" si="1"/>
        <v>0</v>
      </c>
      <c r="AD248" s="101">
        <f t="shared" si="2"/>
        <v>0</v>
      </c>
    </row>
    <row r="249" ht="24.75" customHeight="1">
      <c r="A249" s="109">
        <f t="shared" si="3"/>
        <v>248</v>
      </c>
      <c r="B249" s="103"/>
      <c r="C249" s="104"/>
      <c r="D249" s="107"/>
      <c r="E249" s="107"/>
      <c r="F249" s="104"/>
      <c r="G249" s="104"/>
      <c r="H249" s="107"/>
      <c r="I249" s="107"/>
      <c r="J249" s="104"/>
      <c r="K249" s="104"/>
      <c r="L249" s="104"/>
      <c r="M249" s="95"/>
      <c r="N249" s="105"/>
      <c r="O249" s="105"/>
      <c r="P249" s="105"/>
      <c r="Q249" s="105"/>
      <c r="R249" s="97"/>
      <c r="S249" s="97"/>
      <c r="T249" s="107"/>
      <c r="U249" s="104"/>
      <c r="V249" s="104"/>
      <c r="W249" s="106"/>
      <c r="X249" s="104"/>
      <c r="Y249" s="106"/>
      <c r="Z249" s="107"/>
      <c r="AA249" s="107"/>
      <c r="AB249" s="108"/>
      <c r="AC249" s="101">
        <f t="shared" si="1"/>
        <v>0</v>
      </c>
      <c r="AD249" s="101">
        <f t="shared" si="2"/>
        <v>0</v>
      </c>
    </row>
    <row r="250" ht="24.75" customHeight="1">
      <c r="A250" s="109">
        <f t="shared" si="3"/>
        <v>249</v>
      </c>
      <c r="B250" s="103"/>
      <c r="C250" s="104"/>
      <c r="D250" s="107"/>
      <c r="E250" s="107"/>
      <c r="F250" s="104"/>
      <c r="G250" s="104"/>
      <c r="H250" s="107"/>
      <c r="I250" s="107"/>
      <c r="J250" s="104"/>
      <c r="K250" s="104"/>
      <c r="L250" s="104"/>
      <c r="M250" s="95"/>
      <c r="N250" s="105"/>
      <c r="O250" s="105"/>
      <c r="P250" s="105"/>
      <c r="Q250" s="105"/>
      <c r="R250" s="97"/>
      <c r="S250" s="97"/>
      <c r="T250" s="107"/>
      <c r="U250" s="104"/>
      <c r="V250" s="104"/>
      <c r="W250" s="106"/>
      <c r="X250" s="104"/>
      <c r="Y250" s="106"/>
      <c r="Z250" s="107"/>
      <c r="AA250" s="107"/>
      <c r="AB250" s="108"/>
      <c r="AC250" s="101">
        <f t="shared" si="1"/>
        <v>0</v>
      </c>
      <c r="AD250" s="101">
        <f t="shared" si="2"/>
        <v>0</v>
      </c>
    </row>
    <row r="251" ht="24.75" customHeight="1">
      <c r="A251" s="109">
        <f t="shared" si="3"/>
        <v>250</v>
      </c>
      <c r="B251" s="103"/>
      <c r="C251" s="104"/>
      <c r="D251" s="107"/>
      <c r="E251" s="107"/>
      <c r="F251" s="104"/>
      <c r="G251" s="104"/>
      <c r="H251" s="107"/>
      <c r="I251" s="107"/>
      <c r="J251" s="104"/>
      <c r="K251" s="104"/>
      <c r="L251" s="104"/>
      <c r="M251" s="95"/>
      <c r="N251" s="105"/>
      <c r="O251" s="105"/>
      <c r="P251" s="105"/>
      <c r="Q251" s="105"/>
      <c r="R251" s="97"/>
      <c r="S251" s="97"/>
      <c r="T251" s="107"/>
      <c r="U251" s="104"/>
      <c r="V251" s="104"/>
      <c r="W251" s="106"/>
      <c r="X251" s="104"/>
      <c r="Y251" s="106"/>
      <c r="Z251" s="107"/>
      <c r="AA251" s="107"/>
      <c r="AB251" s="108"/>
      <c r="AC251" s="101">
        <f t="shared" si="1"/>
        <v>0</v>
      </c>
      <c r="AD251" s="101">
        <f t="shared" si="2"/>
        <v>0</v>
      </c>
    </row>
    <row r="252" ht="24.75" customHeight="1">
      <c r="A252" s="109">
        <f t="shared" si="3"/>
        <v>251</v>
      </c>
      <c r="B252" s="103"/>
      <c r="C252" s="104"/>
      <c r="D252" s="107"/>
      <c r="E252" s="107"/>
      <c r="F252" s="104"/>
      <c r="G252" s="104"/>
      <c r="H252" s="107"/>
      <c r="I252" s="107"/>
      <c r="J252" s="104"/>
      <c r="K252" s="104"/>
      <c r="L252" s="104"/>
      <c r="M252" s="95"/>
      <c r="N252" s="105"/>
      <c r="O252" s="105"/>
      <c r="P252" s="105"/>
      <c r="Q252" s="105"/>
      <c r="R252" s="97"/>
      <c r="S252" s="97"/>
      <c r="T252" s="107"/>
      <c r="U252" s="104"/>
      <c r="V252" s="104"/>
      <c r="W252" s="106"/>
      <c r="X252" s="104"/>
      <c r="Y252" s="106"/>
      <c r="Z252" s="107"/>
      <c r="AA252" s="107"/>
      <c r="AB252" s="108"/>
      <c r="AC252" s="101">
        <f t="shared" si="1"/>
        <v>0</v>
      </c>
      <c r="AD252" s="101">
        <f t="shared" si="2"/>
        <v>0</v>
      </c>
    </row>
    <row r="253" ht="24.75" customHeight="1">
      <c r="A253" s="109">
        <f t="shared" si="3"/>
        <v>252</v>
      </c>
      <c r="B253" s="103"/>
      <c r="C253" s="104"/>
      <c r="D253" s="107"/>
      <c r="E253" s="107"/>
      <c r="F253" s="104"/>
      <c r="G253" s="104"/>
      <c r="H253" s="107"/>
      <c r="I253" s="107"/>
      <c r="J253" s="104"/>
      <c r="K253" s="104"/>
      <c r="L253" s="104"/>
      <c r="M253" s="95"/>
      <c r="N253" s="105"/>
      <c r="O253" s="105"/>
      <c r="P253" s="105"/>
      <c r="Q253" s="105"/>
      <c r="R253" s="97"/>
      <c r="S253" s="97"/>
      <c r="T253" s="107"/>
      <c r="U253" s="104"/>
      <c r="V253" s="104"/>
      <c r="W253" s="106"/>
      <c r="X253" s="104"/>
      <c r="Y253" s="106"/>
      <c r="Z253" s="107"/>
      <c r="AA253" s="107"/>
      <c r="AB253" s="108"/>
      <c r="AC253" s="101">
        <f t="shared" si="1"/>
        <v>0</v>
      </c>
      <c r="AD253" s="101">
        <f t="shared" si="2"/>
        <v>0</v>
      </c>
    </row>
    <row r="254" ht="24.75" customHeight="1">
      <c r="A254" s="109">
        <f t="shared" si="3"/>
        <v>253</v>
      </c>
      <c r="B254" s="103"/>
      <c r="C254" s="104"/>
      <c r="D254" s="107"/>
      <c r="E254" s="107"/>
      <c r="F254" s="104"/>
      <c r="G254" s="104"/>
      <c r="H254" s="107"/>
      <c r="I254" s="107"/>
      <c r="J254" s="104"/>
      <c r="K254" s="104"/>
      <c r="L254" s="104"/>
      <c r="M254" s="95"/>
      <c r="N254" s="105"/>
      <c r="O254" s="105"/>
      <c r="P254" s="105"/>
      <c r="Q254" s="105"/>
      <c r="R254" s="97"/>
      <c r="S254" s="97"/>
      <c r="T254" s="107"/>
      <c r="U254" s="104"/>
      <c r="V254" s="104"/>
      <c r="W254" s="106"/>
      <c r="X254" s="104"/>
      <c r="Y254" s="106"/>
      <c r="Z254" s="107"/>
      <c r="AA254" s="107"/>
      <c r="AB254" s="108"/>
      <c r="AC254" s="101">
        <f t="shared" si="1"/>
        <v>0</v>
      </c>
      <c r="AD254" s="101">
        <f t="shared" si="2"/>
        <v>0</v>
      </c>
    </row>
    <row r="255" ht="24.75" customHeight="1">
      <c r="A255" s="109">
        <f t="shared" si="3"/>
        <v>254</v>
      </c>
      <c r="B255" s="103"/>
      <c r="C255" s="104"/>
      <c r="D255" s="107"/>
      <c r="E255" s="107"/>
      <c r="F255" s="104"/>
      <c r="G255" s="104"/>
      <c r="H255" s="107"/>
      <c r="I255" s="107"/>
      <c r="J255" s="104"/>
      <c r="K255" s="104"/>
      <c r="L255" s="104"/>
      <c r="M255" s="95"/>
      <c r="N255" s="105"/>
      <c r="O255" s="105"/>
      <c r="P255" s="105"/>
      <c r="Q255" s="105"/>
      <c r="R255" s="97"/>
      <c r="S255" s="97"/>
      <c r="T255" s="107"/>
      <c r="U255" s="104"/>
      <c r="V255" s="104"/>
      <c r="W255" s="106"/>
      <c r="X255" s="104"/>
      <c r="Y255" s="106"/>
      <c r="Z255" s="107"/>
      <c r="AA255" s="107"/>
      <c r="AB255" s="108"/>
      <c r="AC255" s="101">
        <f t="shared" si="1"/>
        <v>0</v>
      </c>
      <c r="AD255" s="101">
        <f t="shared" si="2"/>
        <v>0</v>
      </c>
    </row>
    <row r="256" ht="24.75" customHeight="1">
      <c r="A256" s="109">
        <f t="shared" si="3"/>
        <v>255</v>
      </c>
      <c r="B256" s="103"/>
      <c r="C256" s="104"/>
      <c r="D256" s="107"/>
      <c r="E256" s="107"/>
      <c r="F256" s="104"/>
      <c r="G256" s="104"/>
      <c r="H256" s="107"/>
      <c r="I256" s="107"/>
      <c r="J256" s="104"/>
      <c r="K256" s="104"/>
      <c r="L256" s="104"/>
      <c r="M256" s="95"/>
      <c r="N256" s="105"/>
      <c r="O256" s="105"/>
      <c r="P256" s="105"/>
      <c r="Q256" s="105"/>
      <c r="R256" s="97"/>
      <c r="S256" s="97"/>
      <c r="T256" s="107"/>
      <c r="U256" s="104"/>
      <c r="V256" s="104"/>
      <c r="W256" s="106"/>
      <c r="X256" s="104"/>
      <c r="Y256" s="106"/>
      <c r="Z256" s="107"/>
      <c r="AA256" s="107"/>
      <c r="AB256" s="108"/>
      <c r="AC256" s="101">
        <f t="shared" si="1"/>
        <v>0</v>
      </c>
      <c r="AD256" s="101">
        <f t="shared" si="2"/>
        <v>0</v>
      </c>
    </row>
    <row r="257" ht="24.75" customHeight="1">
      <c r="A257" s="109">
        <f t="shared" si="3"/>
        <v>256</v>
      </c>
      <c r="B257" s="103"/>
      <c r="C257" s="104"/>
      <c r="D257" s="107"/>
      <c r="E257" s="107"/>
      <c r="F257" s="104"/>
      <c r="G257" s="104"/>
      <c r="H257" s="107"/>
      <c r="I257" s="107"/>
      <c r="J257" s="104"/>
      <c r="K257" s="104"/>
      <c r="L257" s="104"/>
      <c r="M257" s="95"/>
      <c r="N257" s="105"/>
      <c r="O257" s="105"/>
      <c r="P257" s="105"/>
      <c r="Q257" s="105"/>
      <c r="R257" s="97"/>
      <c r="S257" s="97"/>
      <c r="T257" s="107"/>
      <c r="U257" s="104"/>
      <c r="V257" s="104"/>
      <c r="W257" s="106"/>
      <c r="X257" s="104"/>
      <c r="Y257" s="106"/>
      <c r="Z257" s="107"/>
      <c r="AA257" s="107"/>
      <c r="AB257" s="108"/>
      <c r="AC257" s="101">
        <f t="shared" si="1"/>
        <v>0</v>
      </c>
      <c r="AD257" s="101">
        <f t="shared" si="2"/>
        <v>0</v>
      </c>
    </row>
    <row r="258" ht="24.75" customHeight="1">
      <c r="A258" s="109">
        <f t="shared" si="3"/>
        <v>257</v>
      </c>
      <c r="B258" s="103"/>
      <c r="C258" s="104"/>
      <c r="D258" s="107"/>
      <c r="E258" s="107"/>
      <c r="F258" s="104"/>
      <c r="G258" s="104"/>
      <c r="H258" s="107"/>
      <c r="I258" s="107"/>
      <c r="J258" s="104"/>
      <c r="K258" s="104"/>
      <c r="L258" s="104"/>
      <c r="M258" s="95"/>
      <c r="N258" s="105"/>
      <c r="O258" s="105"/>
      <c r="P258" s="105"/>
      <c r="Q258" s="105"/>
      <c r="R258" s="97"/>
      <c r="S258" s="97"/>
      <c r="T258" s="107"/>
      <c r="U258" s="104"/>
      <c r="V258" s="104"/>
      <c r="W258" s="106"/>
      <c r="X258" s="104"/>
      <c r="Y258" s="106"/>
      <c r="Z258" s="107"/>
      <c r="AA258" s="107"/>
      <c r="AB258" s="108"/>
      <c r="AC258" s="101">
        <f t="shared" si="1"/>
        <v>0</v>
      </c>
      <c r="AD258" s="101">
        <f t="shared" si="2"/>
        <v>0</v>
      </c>
    </row>
    <row r="259" ht="24.75" customHeight="1">
      <c r="A259" s="109">
        <f t="shared" si="3"/>
        <v>258</v>
      </c>
      <c r="B259" s="103"/>
      <c r="C259" s="104"/>
      <c r="D259" s="107"/>
      <c r="E259" s="107"/>
      <c r="F259" s="104"/>
      <c r="G259" s="104"/>
      <c r="H259" s="107"/>
      <c r="I259" s="107"/>
      <c r="J259" s="104"/>
      <c r="K259" s="104"/>
      <c r="L259" s="104"/>
      <c r="M259" s="95"/>
      <c r="N259" s="105"/>
      <c r="O259" s="105"/>
      <c r="P259" s="105"/>
      <c r="Q259" s="105"/>
      <c r="R259" s="97"/>
      <c r="S259" s="97"/>
      <c r="T259" s="107"/>
      <c r="U259" s="104"/>
      <c r="V259" s="104"/>
      <c r="W259" s="106"/>
      <c r="X259" s="104"/>
      <c r="Y259" s="106"/>
      <c r="Z259" s="107"/>
      <c r="AA259" s="107"/>
      <c r="AB259" s="108"/>
      <c r="AC259" s="101">
        <f t="shared" si="1"/>
        <v>0</v>
      </c>
      <c r="AD259" s="101">
        <f t="shared" si="2"/>
        <v>0</v>
      </c>
    </row>
    <row r="260" ht="24.75" customHeight="1">
      <c r="A260" s="109">
        <f t="shared" si="3"/>
        <v>259</v>
      </c>
      <c r="B260" s="103"/>
      <c r="C260" s="104"/>
      <c r="D260" s="107"/>
      <c r="E260" s="107"/>
      <c r="F260" s="104"/>
      <c r="G260" s="104"/>
      <c r="H260" s="107"/>
      <c r="I260" s="107"/>
      <c r="J260" s="104"/>
      <c r="K260" s="104"/>
      <c r="L260" s="104"/>
      <c r="M260" s="95"/>
      <c r="N260" s="105"/>
      <c r="O260" s="105"/>
      <c r="P260" s="105"/>
      <c r="Q260" s="105"/>
      <c r="R260" s="97"/>
      <c r="S260" s="97"/>
      <c r="T260" s="107"/>
      <c r="U260" s="104"/>
      <c r="V260" s="104"/>
      <c r="W260" s="106"/>
      <c r="X260" s="104"/>
      <c r="Y260" s="106"/>
      <c r="Z260" s="107"/>
      <c r="AA260" s="107"/>
      <c r="AB260" s="108"/>
      <c r="AC260" s="101">
        <f t="shared" si="1"/>
        <v>0</v>
      </c>
      <c r="AD260" s="101">
        <f t="shared" si="2"/>
        <v>0</v>
      </c>
    </row>
    <row r="261" ht="24.75" customHeight="1">
      <c r="A261" s="109">
        <f t="shared" si="3"/>
        <v>260</v>
      </c>
      <c r="B261" s="103"/>
      <c r="C261" s="104"/>
      <c r="D261" s="107"/>
      <c r="E261" s="107"/>
      <c r="F261" s="104"/>
      <c r="G261" s="104"/>
      <c r="H261" s="107"/>
      <c r="I261" s="107"/>
      <c r="J261" s="104"/>
      <c r="K261" s="104"/>
      <c r="L261" s="104"/>
      <c r="M261" s="95"/>
      <c r="N261" s="105"/>
      <c r="O261" s="105"/>
      <c r="P261" s="105"/>
      <c r="Q261" s="105"/>
      <c r="R261" s="97"/>
      <c r="S261" s="97"/>
      <c r="T261" s="107"/>
      <c r="U261" s="104"/>
      <c r="V261" s="104"/>
      <c r="W261" s="106"/>
      <c r="X261" s="104"/>
      <c r="Y261" s="106"/>
      <c r="Z261" s="107"/>
      <c r="AA261" s="107"/>
      <c r="AB261" s="108"/>
      <c r="AC261" s="101">
        <f t="shared" si="1"/>
        <v>0</v>
      </c>
      <c r="AD261" s="101">
        <f t="shared" si="2"/>
        <v>0</v>
      </c>
    </row>
    <row r="262" ht="24.75" customHeight="1">
      <c r="A262" s="109">
        <f t="shared" si="3"/>
        <v>261</v>
      </c>
      <c r="B262" s="103"/>
      <c r="C262" s="104"/>
      <c r="D262" s="107"/>
      <c r="E262" s="107"/>
      <c r="F262" s="104"/>
      <c r="G262" s="104"/>
      <c r="H262" s="107"/>
      <c r="I262" s="107"/>
      <c r="J262" s="104"/>
      <c r="K262" s="104"/>
      <c r="L262" s="104"/>
      <c r="M262" s="95"/>
      <c r="N262" s="105"/>
      <c r="O262" s="105"/>
      <c r="P262" s="105"/>
      <c r="Q262" s="105"/>
      <c r="R262" s="97"/>
      <c r="S262" s="97"/>
      <c r="T262" s="107"/>
      <c r="U262" s="104"/>
      <c r="V262" s="104"/>
      <c r="W262" s="106"/>
      <c r="X262" s="104"/>
      <c r="Y262" s="106"/>
      <c r="Z262" s="107"/>
      <c r="AA262" s="107"/>
      <c r="AB262" s="108"/>
      <c r="AC262" s="101">
        <f t="shared" si="1"/>
        <v>0</v>
      </c>
      <c r="AD262" s="101">
        <f t="shared" si="2"/>
        <v>0</v>
      </c>
    </row>
    <row r="263" ht="24.75" customHeight="1">
      <c r="A263" s="109">
        <f t="shared" si="3"/>
        <v>262</v>
      </c>
      <c r="B263" s="103"/>
      <c r="C263" s="104"/>
      <c r="D263" s="107"/>
      <c r="E263" s="107"/>
      <c r="F263" s="104"/>
      <c r="G263" s="104"/>
      <c r="H263" s="107"/>
      <c r="I263" s="107"/>
      <c r="J263" s="104"/>
      <c r="K263" s="104"/>
      <c r="L263" s="104"/>
      <c r="M263" s="95"/>
      <c r="N263" s="105"/>
      <c r="O263" s="105"/>
      <c r="P263" s="105"/>
      <c r="Q263" s="105"/>
      <c r="R263" s="97"/>
      <c r="S263" s="97"/>
      <c r="T263" s="107"/>
      <c r="U263" s="104"/>
      <c r="V263" s="104"/>
      <c r="W263" s="106"/>
      <c r="X263" s="104"/>
      <c r="Y263" s="106"/>
      <c r="Z263" s="107"/>
      <c r="AA263" s="107"/>
      <c r="AB263" s="108"/>
      <c r="AC263" s="101">
        <f t="shared" si="1"/>
        <v>0</v>
      </c>
      <c r="AD263" s="101">
        <f t="shared" si="2"/>
        <v>0</v>
      </c>
    </row>
    <row r="264" ht="24.75" customHeight="1">
      <c r="A264" s="109">
        <f t="shared" si="3"/>
        <v>263</v>
      </c>
      <c r="B264" s="103"/>
      <c r="C264" s="104"/>
      <c r="D264" s="107"/>
      <c r="E264" s="107"/>
      <c r="F264" s="104"/>
      <c r="G264" s="104"/>
      <c r="H264" s="107"/>
      <c r="I264" s="107"/>
      <c r="J264" s="104"/>
      <c r="K264" s="104"/>
      <c r="L264" s="104"/>
      <c r="M264" s="95"/>
      <c r="N264" s="105"/>
      <c r="O264" s="105"/>
      <c r="P264" s="105"/>
      <c r="Q264" s="105"/>
      <c r="R264" s="97"/>
      <c r="S264" s="97"/>
      <c r="T264" s="107"/>
      <c r="U264" s="104"/>
      <c r="V264" s="104"/>
      <c r="W264" s="106"/>
      <c r="X264" s="104"/>
      <c r="Y264" s="106"/>
      <c r="Z264" s="107"/>
      <c r="AA264" s="107"/>
      <c r="AB264" s="108"/>
      <c r="AC264" s="101">
        <f t="shared" si="1"/>
        <v>0</v>
      </c>
      <c r="AD264" s="101">
        <f t="shared" si="2"/>
        <v>0</v>
      </c>
    </row>
    <row r="265" ht="24.75" customHeight="1">
      <c r="A265" s="109">
        <f t="shared" si="3"/>
        <v>264</v>
      </c>
      <c r="B265" s="103"/>
      <c r="C265" s="104"/>
      <c r="D265" s="107"/>
      <c r="E265" s="107"/>
      <c r="F265" s="104"/>
      <c r="G265" s="104"/>
      <c r="H265" s="107"/>
      <c r="I265" s="107"/>
      <c r="J265" s="104"/>
      <c r="K265" s="104"/>
      <c r="L265" s="104"/>
      <c r="M265" s="95"/>
      <c r="N265" s="105"/>
      <c r="O265" s="105"/>
      <c r="P265" s="105"/>
      <c r="Q265" s="105"/>
      <c r="R265" s="97"/>
      <c r="S265" s="97"/>
      <c r="T265" s="107"/>
      <c r="U265" s="104"/>
      <c r="V265" s="104"/>
      <c r="W265" s="106"/>
      <c r="X265" s="104"/>
      <c r="Y265" s="106"/>
      <c r="Z265" s="107"/>
      <c r="AA265" s="107"/>
      <c r="AB265" s="108"/>
      <c r="AC265" s="101">
        <f t="shared" si="1"/>
        <v>0</v>
      </c>
      <c r="AD265" s="101">
        <f t="shared" si="2"/>
        <v>0</v>
      </c>
    </row>
    <row r="266" ht="24.75" customHeight="1">
      <c r="A266" s="109">
        <f t="shared" si="3"/>
        <v>265</v>
      </c>
      <c r="B266" s="103"/>
      <c r="C266" s="104"/>
      <c r="D266" s="107"/>
      <c r="E266" s="107"/>
      <c r="F266" s="104"/>
      <c r="G266" s="104"/>
      <c r="H266" s="107"/>
      <c r="I266" s="107"/>
      <c r="J266" s="104"/>
      <c r="K266" s="104"/>
      <c r="L266" s="104"/>
      <c r="M266" s="95"/>
      <c r="N266" s="105"/>
      <c r="O266" s="105"/>
      <c r="P266" s="105"/>
      <c r="Q266" s="105"/>
      <c r="R266" s="97"/>
      <c r="S266" s="97"/>
      <c r="T266" s="107"/>
      <c r="U266" s="104"/>
      <c r="V266" s="104"/>
      <c r="W266" s="106"/>
      <c r="X266" s="104"/>
      <c r="Y266" s="106"/>
      <c r="Z266" s="107"/>
      <c r="AA266" s="107"/>
      <c r="AB266" s="108"/>
      <c r="AC266" s="101">
        <f t="shared" si="1"/>
        <v>0</v>
      </c>
      <c r="AD266" s="101">
        <f t="shared" si="2"/>
        <v>0</v>
      </c>
    </row>
    <row r="267" ht="24.75" customHeight="1">
      <c r="A267" s="109">
        <f t="shared" si="3"/>
        <v>266</v>
      </c>
      <c r="B267" s="103"/>
      <c r="C267" s="104"/>
      <c r="D267" s="107"/>
      <c r="E267" s="107"/>
      <c r="F267" s="104"/>
      <c r="G267" s="104"/>
      <c r="H267" s="107"/>
      <c r="I267" s="107"/>
      <c r="J267" s="104"/>
      <c r="K267" s="104"/>
      <c r="L267" s="104"/>
      <c r="M267" s="95"/>
      <c r="N267" s="105"/>
      <c r="O267" s="105"/>
      <c r="P267" s="105"/>
      <c r="Q267" s="105"/>
      <c r="R267" s="97"/>
      <c r="S267" s="97"/>
      <c r="T267" s="107"/>
      <c r="U267" s="104"/>
      <c r="V267" s="104"/>
      <c r="W267" s="106"/>
      <c r="X267" s="104"/>
      <c r="Y267" s="106"/>
      <c r="Z267" s="107"/>
      <c r="AA267" s="107"/>
      <c r="AB267" s="108"/>
      <c r="AC267" s="101">
        <f t="shared" si="1"/>
        <v>0</v>
      </c>
      <c r="AD267" s="101">
        <f t="shared" si="2"/>
        <v>0</v>
      </c>
    </row>
    <row r="268" ht="24.75" customHeight="1">
      <c r="A268" s="109">
        <f t="shared" si="3"/>
        <v>267</v>
      </c>
      <c r="B268" s="103"/>
      <c r="C268" s="104"/>
      <c r="D268" s="107"/>
      <c r="E268" s="107"/>
      <c r="F268" s="104"/>
      <c r="G268" s="104"/>
      <c r="H268" s="107"/>
      <c r="I268" s="107"/>
      <c r="J268" s="104"/>
      <c r="K268" s="104"/>
      <c r="L268" s="104"/>
      <c r="M268" s="95"/>
      <c r="N268" s="105"/>
      <c r="O268" s="105"/>
      <c r="P268" s="105"/>
      <c r="Q268" s="105"/>
      <c r="R268" s="97"/>
      <c r="S268" s="97"/>
      <c r="T268" s="107"/>
      <c r="U268" s="104"/>
      <c r="V268" s="104"/>
      <c r="W268" s="106"/>
      <c r="X268" s="104"/>
      <c r="Y268" s="106"/>
      <c r="Z268" s="107"/>
      <c r="AA268" s="107"/>
      <c r="AB268" s="108"/>
      <c r="AC268" s="101">
        <f t="shared" si="1"/>
        <v>0</v>
      </c>
      <c r="AD268" s="101">
        <f t="shared" si="2"/>
        <v>0</v>
      </c>
    </row>
    <row r="269" ht="24.75" customHeight="1">
      <c r="A269" s="109">
        <f t="shared" si="3"/>
        <v>268</v>
      </c>
      <c r="B269" s="103"/>
      <c r="C269" s="104"/>
      <c r="D269" s="107"/>
      <c r="E269" s="107"/>
      <c r="F269" s="104"/>
      <c r="G269" s="104"/>
      <c r="H269" s="107"/>
      <c r="I269" s="107"/>
      <c r="J269" s="104"/>
      <c r="K269" s="104"/>
      <c r="L269" s="104"/>
      <c r="M269" s="95"/>
      <c r="N269" s="105"/>
      <c r="O269" s="105"/>
      <c r="P269" s="105"/>
      <c r="Q269" s="105"/>
      <c r="R269" s="97"/>
      <c r="S269" s="97"/>
      <c r="T269" s="107"/>
      <c r="U269" s="104"/>
      <c r="V269" s="104"/>
      <c r="W269" s="106"/>
      <c r="X269" s="104"/>
      <c r="Y269" s="106"/>
      <c r="Z269" s="107"/>
      <c r="AA269" s="107"/>
      <c r="AB269" s="108"/>
      <c r="AC269" s="101">
        <f t="shared" si="1"/>
        <v>0</v>
      </c>
      <c r="AD269" s="101">
        <f t="shared" si="2"/>
        <v>0</v>
      </c>
    </row>
    <row r="270" ht="24.75" customHeight="1">
      <c r="A270" s="109">
        <f t="shared" si="3"/>
        <v>269</v>
      </c>
      <c r="B270" s="103"/>
      <c r="C270" s="104"/>
      <c r="D270" s="107"/>
      <c r="E270" s="107"/>
      <c r="F270" s="104"/>
      <c r="G270" s="104"/>
      <c r="H270" s="107"/>
      <c r="I270" s="107"/>
      <c r="J270" s="104"/>
      <c r="K270" s="104"/>
      <c r="L270" s="104"/>
      <c r="M270" s="95"/>
      <c r="N270" s="105"/>
      <c r="O270" s="105"/>
      <c r="P270" s="105"/>
      <c r="Q270" s="105"/>
      <c r="R270" s="97"/>
      <c r="S270" s="97"/>
      <c r="T270" s="107"/>
      <c r="U270" s="104"/>
      <c r="V270" s="104"/>
      <c r="W270" s="106"/>
      <c r="X270" s="104"/>
      <c r="Y270" s="106"/>
      <c r="Z270" s="107"/>
      <c r="AA270" s="107"/>
      <c r="AB270" s="108"/>
      <c r="AC270" s="101">
        <f t="shared" si="1"/>
        <v>0</v>
      </c>
      <c r="AD270" s="101">
        <f t="shared" si="2"/>
        <v>0</v>
      </c>
    </row>
    <row r="271" ht="24.75" customHeight="1">
      <c r="A271" s="109">
        <f t="shared" si="3"/>
        <v>270</v>
      </c>
      <c r="B271" s="103"/>
      <c r="C271" s="104"/>
      <c r="D271" s="107"/>
      <c r="E271" s="107"/>
      <c r="F271" s="104"/>
      <c r="G271" s="104"/>
      <c r="H271" s="107"/>
      <c r="I271" s="107"/>
      <c r="J271" s="104"/>
      <c r="K271" s="104"/>
      <c r="L271" s="104"/>
      <c r="M271" s="95"/>
      <c r="N271" s="105"/>
      <c r="O271" s="105"/>
      <c r="P271" s="105"/>
      <c r="Q271" s="105"/>
      <c r="R271" s="97"/>
      <c r="S271" s="97"/>
      <c r="T271" s="107"/>
      <c r="U271" s="104"/>
      <c r="V271" s="104"/>
      <c r="W271" s="106"/>
      <c r="X271" s="104"/>
      <c r="Y271" s="106"/>
      <c r="Z271" s="107"/>
      <c r="AA271" s="107"/>
      <c r="AB271" s="108"/>
      <c r="AC271" s="101">
        <f t="shared" si="1"/>
        <v>0</v>
      </c>
      <c r="AD271" s="101">
        <f t="shared" si="2"/>
        <v>0</v>
      </c>
    </row>
    <row r="272" ht="24.75" customHeight="1">
      <c r="A272" s="109">
        <f t="shared" si="3"/>
        <v>271</v>
      </c>
      <c r="B272" s="103"/>
      <c r="C272" s="104"/>
      <c r="D272" s="107"/>
      <c r="E272" s="107"/>
      <c r="F272" s="104"/>
      <c r="G272" s="104"/>
      <c r="H272" s="107"/>
      <c r="I272" s="107"/>
      <c r="J272" s="104"/>
      <c r="K272" s="104"/>
      <c r="L272" s="104"/>
      <c r="M272" s="95"/>
      <c r="N272" s="105"/>
      <c r="O272" s="105"/>
      <c r="P272" s="105"/>
      <c r="Q272" s="105"/>
      <c r="R272" s="97"/>
      <c r="S272" s="97"/>
      <c r="T272" s="107"/>
      <c r="U272" s="104"/>
      <c r="V272" s="104"/>
      <c r="W272" s="106"/>
      <c r="X272" s="104"/>
      <c r="Y272" s="106"/>
      <c r="Z272" s="107"/>
      <c r="AA272" s="107"/>
      <c r="AB272" s="108"/>
      <c r="AC272" s="101">
        <f t="shared" si="1"/>
        <v>0</v>
      </c>
      <c r="AD272" s="101">
        <f t="shared" si="2"/>
        <v>0</v>
      </c>
    </row>
    <row r="273" ht="24.75" customHeight="1">
      <c r="A273" s="109">
        <f t="shared" si="3"/>
        <v>272</v>
      </c>
      <c r="B273" s="103"/>
      <c r="C273" s="104"/>
      <c r="D273" s="107"/>
      <c r="E273" s="107"/>
      <c r="F273" s="104"/>
      <c r="G273" s="104"/>
      <c r="H273" s="107"/>
      <c r="I273" s="107"/>
      <c r="J273" s="104"/>
      <c r="K273" s="104"/>
      <c r="L273" s="104"/>
      <c r="M273" s="95"/>
      <c r="N273" s="105"/>
      <c r="O273" s="105"/>
      <c r="P273" s="105"/>
      <c r="Q273" s="105"/>
      <c r="R273" s="97"/>
      <c r="S273" s="97"/>
      <c r="T273" s="107"/>
      <c r="U273" s="104"/>
      <c r="V273" s="104"/>
      <c r="W273" s="106"/>
      <c r="X273" s="104"/>
      <c r="Y273" s="106"/>
      <c r="Z273" s="107"/>
      <c r="AA273" s="107"/>
      <c r="AB273" s="108"/>
      <c r="AC273" s="101">
        <f t="shared" si="1"/>
        <v>0</v>
      </c>
      <c r="AD273" s="101">
        <f t="shared" si="2"/>
        <v>0</v>
      </c>
    </row>
    <row r="274" ht="24.75" customHeight="1">
      <c r="A274" s="109">
        <f t="shared" si="3"/>
        <v>273</v>
      </c>
      <c r="B274" s="103"/>
      <c r="C274" s="104"/>
      <c r="D274" s="107"/>
      <c r="E274" s="107"/>
      <c r="F274" s="104"/>
      <c r="G274" s="104"/>
      <c r="H274" s="107"/>
      <c r="I274" s="107"/>
      <c r="J274" s="104"/>
      <c r="K274" s="104"/>
      <c r="L274" s="104"/>
      <c r="M274" s="95"/>
      <c r="N274" s="105"/>
      <c r="O274" s="105"/>
      <c r="P274" s="105"/>
      <c r="Q274" s="105"/>
      <c r="R274" s="97"/>
      <c r="S274" s="97"/>
      <c r="T274" s="107"/>
      <c r="U274" s="104"/>
      <c r="V274" s="104"/>
      <c r="W274" s="106"/>
      <c r="X274" s="104"/>
      <c r="Y274" s="106"/>
      <c r="Z274" s="107"/>
      <c r="AA274" s="107"/>
      <c r="AB274" s="108"/>
      <c r="AC274" s="101">
        <f t="shared" si="1"/>
        <v>0</v>
      </c>
      <c r="AD274" s="101">
        <f t="shared" si="2"/>
        <v>0</v>
      </c>
    </row>
    <row r="275" ht="24.75" customHeight="1">
      <c r="A275" s="109">
        <f t="shared" si="3"/>
        <v>274</v>
      </c>
      <c r="B275" s="103"/>
      <c r="C275" s="104"/>
      <c r="D275" s="107"/>
      <c r="E275" s="107"/>
      <c r="F275" s="104"/>
      <c r="G275" s="104"/>
      <c r="H275" s="107"/>
      <c r="I275" s="107"/>
      <c r="J275" s="104"/>
      <c r="K275" s="104"/>
      <c r="L275" s="104"/>
      <c r="M275" s="95"/>
      <c r="N275" s="105"/>
      <c r="O275" s="105"/>
      <c r="P275" s="105"/>
      <c r="Q275" s="105"/>
      <c r="R275" s="97"/>
      <c r="S275" s="97"/>
      <c r="T275" s="107"/>
      <c r="U275" s="104"/>
      <c r="V275" s="104"/>
      <c r="W275" s="106"/>
      <c r="X275" s="104"/>
      <c r="Y275" s="106"/>
      <c r="Z275" s="107"/>
      <c r="AA275" s="107"/>
      <c r="AB275" s="108"/>
      <c r="AC275" s="101">
        <f t="shared" si="1"/>
        <v>0</v>
      </c>
      <c r="AD275" s="101">
        <f t="shared" si="2"/>
        <v>0</v>
      </c>
    </row>
    <row r="276" ht="24.75" customHeight="1">
      <c r="A276" s="109">
        <f t="shared" si="3"/>
        <v>275</v>
      </c>
      <c r="B276" s="103"/>
      <c r="C276" s="104"/>
      <c r="D276" s="107"/>
      <c r="E276" s="107"/>
      <c r="F276" s="104"/>
      <c r="G276" s="104"/>
      <c r="H276" s="107"/>
      <c r="I276" s="107"/>
      <c r="J276" s="104"/>
      <c r="K276" s="104"/>
      <c r="L276" s="104"/>
      <c r="M276" s="95"/>
      <c r="N276" s="105"/>
      <c r="O276" s="105"/>
      <c r="P276" s="105"/>
      <c r="Q276" s="105"/>
      <c r="R276" s="97"/>
      <c r="S276" s="97"/>
      <c r="T276" s="107"/>
      <c r="U276" s="104"/>
      <c r="V276" s="104"/>
      <c r="W276" s="106"/>
      <c r="X276" s="104"/>
      <c r="Y276" s="106"/>
      <c r="Z276" s="107"/>
      <c r="AA276" s="107"/>
      <c r="AB276" s="108"/>
      <c r="AC276" s="101">
        <f t="shared" si="1"/>
        <v>0</v>
      </c>
      <c r="AD276" s="101">
        <f t="shared" si="2"/>
        <v>0</v>
      </c>
    </row>
    <row r="277" ht="24.75" customHeight="1">
      <c r="A277" s="109">
        <f t="shared" si="3"/>
        <v>276</v>
      </c>
      <c r="B277" s="103"/>
      <c r="C277" s="104"/>
      <c r="D277" s="107"/>
      <c r="E277" s="107"/>
      <c r="F277" s="104"/>
      <c r="G277" s="104"/>
      <c r="H277" s="107"/>
      <c r="I277" s="107"/>
      <c r="J277" s="104"/>
      <c r="K277" s="104"/>
      <c r="L277" s="104"/>
      <c r="M277" s="95"/>
      <c r="N277" s="105"/>
      <c r="O277" s="105"/>
      <c r="P277" s="105"/>
      <c r="Q277" s="105"/>
      <c r="R277" s="97"/>
      <c r="S277" s="97"/>
      <c r="T277" s="107"/>
      <c r="U277" s="104"/>
      <c r="V277" s="104"/>
      <c r="W277" s="106"/>
      <c r="X277" s="104"/>
      <c r="Y277" s="106"/>
      <c r="Z277" s="107"/>
      <c r="AA277" s="107"/>
      <c r="AB277" s="108"/>
      <c r="AC277" s="101">
        <f t="shared" si="1"/>
        <v>0</v>
      </c>
      <c r="AD277" s="101">
        <f t="shared" si="2"/>
        <v>0</v>
      </c>
    </row>
    <row r="278" ht="24.75" customHeight="1">
      <c r="A278" s="109">
        <f t="shared" si="3"/>
        <v>277</v>
      </c>
      <c r="B278" s="103"/>
      <c r="C278" s="104"/>
      <c r="D278" s="107"/>
      <c r="E278" s="107"/>
      <c r="F278" s="104"/>
      <c r="G278" s="104"/>
      <c r="H278" s="107"/>
      <c r="I278" s="107"/>
      <c r="J278" s="104"/>
      <c r="K278" s="104"/>
      <c r="L278" s="104"/>
      <c r="M278" s="95"/>
      <c r="N278" s="105"/>
      <c r="O278" s="105"/>
      <c r="P278" s="105"/>
      <c r="Q278" s="105"/>
      <c r="R278" s="97"/>
      <c r="S278" s="97"/>
      <c r="T278" s="107"/>
      <c r="U278" s="104"/>
      <c r="V278" s="104"/>
      <c r="W278" s="106"/>
      <c r="X278" s="104"/>
      <c r="Y278" s="106"/>
      <c r="Z278" s="107"/>
      <c r="AA278" s="107"/>
      <c r="AB278" s="108"/>
      <c r="AC278" s="101">
        <f t="shared" si="1"/>
        <v>0</v>
      </c>
      <c r="AD278" s="101">
        <f t="shared" si="2"/>
        <v>0</v>
      </c>
    </row>
    <row r="279" ht="24.75" customHeight="1">
      <c r="A279" s="109">
        <f t="shared" si="3"/>
        <v>278</v>
      </c>
      <c r="B279" s="103"/>
      <c r="C279" s="104"/>
      <c r="D279" s="107"/>
      <c r="E279" s="107"/>
      <c r="F279" s="104"/>
      <c r="G279" s="104"/>
      <c r="H279" s="107"/>
      <c r="I279" s="107"/>
      <c r="J279" s="104"/>
      <c r="K279" s="104"/>
      <c r="L279" s="104"/>
      <c r="M279" s="95"/>
      <c r="N279" s="105"/>
      <c r="O279" s="105"/>
      <c r="P279" s="105"/>
      <c r="Q279" s="105"/>
      <c r="R279" s="97"/>
      <c r="S279" s="97"/>
      <c r="T279" s="107"/>
      <c r="U279" s="104"/>
      <c r="V279" s="104"/>
      <c r="W279" s="106"/>
      <c r="X279" s="104"/>
      <c r="Y279" s="106"/>
      <c r="Z279" s="107"/>
      <c r="AA279" s="107"/>
      <c r="AB279" s="108"/>
      <c r="AC279" s="101">
        <f t="shared" si="1"/>
        <v>0</v>
      </c>
      <c r="AD279" s="101">
        <f t="shared" si="2"/>
        <v>0</v>
      </c>
    </row>
    <row r="280" ht="24.75" customHeight="1">
      <c r="A280" s="109">
        <f t="shared" si="3"/>
        <v>279</v>
      </c>
      <c r="B280" s="103"/>
      <c r="C280" s="104"/>
      <c r="D280" s="107"/>
      <c r="E280" s="107"/>
      <c r="F280" s="104"/>
      <c r="G280" s="104"/>
      <c r="H280" s="107"/>
      <c r="I280" s="107"/>
      <c r="J280" s="104"/>
      <c r="K280" s="104"/>
      <c r="L280" s="104"/>
      <c r="M280" s="95"/>
      <c r="N280" s="105"/>
      <c r="O280" s="105"/>
      <c r="P280" s="105"/>
      <c r="Q280" s="105"/>
      <c r="R280" s="97"/>
      <c r="S280" s="97"/>
      <c r="T280" s="107"/>
      <c r="U280" s="104"/>
      <c r="V280" s="104"/>
      <c r="W280" s="106"/>
      <c r="X280" s="104"/>
      <c r="Y280" s="106"/>
      <c r="Z280" s="107"/>
      <c r="AA280" s="107"/>
      <c r="AB280" s="108"/>
      <c r="AC280" s="101">
        <f t="shared" si="1"/>
        <v>0</v>
      </c>
      <c r="AD280" s="101">
        <f t="shared" si="2"/>
        <v>0</v>
      </c>
    </row>
    <row r="281" ht="24.75" customHeight="1">
      <c r="A281" s="109">
        <f t="shared" si="3"/>
        <v>280</v>
      </c>
      <c r="B281" s="103"/>
      <c r="C281" s="104"/>
      <c r="D281" s="107"/>
      <c r="E281" s="107"/>
      <c r="F281" s="104"/>
      <c r="G281" s="104"/>
      <c r="H281" s="107"/>
      <c r="I281" s="107"/>
      <c r="J281" s="104"/>
      <c r="K281" s="104"/>
      <c r="L281" s="104"/>
      <c r="M281" s="95"/>
      <c r="N281" s="105"/>
      <c r="O281" s="105"/>
      <c r="P281" s="105"/>
      <c r="Q281" s="105"/>
      <c r="R281" s="97"/>
      <c r="S281" s="97"/>
      <c r="T281" s="107"/>
      <c r="U281" s="104"/>
      <c r="V281" s="104"/>
      <c r="W281" s="106"/>
      <c r="X281" s="104"/>
      <c r="Y281" s="106"/>
      <c r="Z281" s="107"/>
      <c r="AA281" s="107"/>
      <c r="AB281" s="108"/>
      <c r="AC281" s="101">
        <f t="shared" si="1"/>
        <v>0</v>
      </c>
      <c r="AD281" s="101">
        <f t="shared" si="2"/>
        <v>0</v>
      </c>
    </row>
    <row r="282" ht="24.75" customHeight="1">
      <c r="A282" s="109">
        <f t="shared" si="3"/>
        <v>281</v>
      </c>
      <c r="B282" s="103"/>
      <c r="C282" s="104"/>
      <c r="D282" s="107"/>
      <c r="E282" s="107"/>
      <c r="F282" s="104"/>
      <c r="G282" s="104"/>
      <c r="H282" s="107"/>
      <c r="I282" s="107"/>
      <c r="J282" s="104"/>
      <c r="K282" s="104"/>
      <c r="L282" s="104"/>
      <c r="M282" s="95"/>
      <c r="N282" s="105"/>
      <c r="O282" s="105"/>
      <c r="P282" s="105"/>
      <c r="Q282" s="105"/>
      <c r="R282" s="97"/>
      <c r="S282" s="97"/>
      <c r="T282" s="107"/>
      <c r="U282" s="104"/>
      <c r="V282" s="104"/>
      <c r="W282" s="106"/>
      <c r="X282" s="104"/>
      <c r="Y282" s="106"/>
      <c r="Z282" s="107"/>
      <c r="AA282" s="107"/>
      <c r="AB282" s="108"/>
      <c r="AC282" s="101">
        <f t="shared" si="1"/>
        <v>0</v>
      </c>
      <c r="AD282" s="101">
        <f t="shared" si="2"/>
        <v>0</v>
      </c>
    </row>
    <row r="283" ht="24.75" customHeight="1">
      <c r="A283" s="109">
        <f t="shared" si="3"/>
        <v>282</v>
      </c>
      <c r="B283" s="103"/>
      <c r="C283" s="104"/>
      <c r="D283" s="107"/>
      <c r="E283" s="107"/>
      <c r="F283" s="104"/>
      <c r="G283" s="104"/>
      <c r="H283" s="107"/>
      <c r="I283" s="107"/>
      <c r="J283" s="104"/>
      <c r="K283" s="104"/>
      <c r="L283" s="104"/>
      <c r="M283" s="95"/>
      <c r="N283" s="105"/>
      <c r="O283" s="105"/>
      <c r="P283" s="105"/>
      <c r="Q283" s="105"/>
      <c r="R283" s="97"/>
      <c r="S283" s="97"/>
      <c r="T283" s="107"/>
      <c r="U283" s="104"/>
      <c r="V283" s="104"/>
      <c r="W283" s="106"/>
      <c r="X283" s="104"/>
      <c r="Y283" s="106"/>
      <c r="Z283" s="107"/>
      <c r="AA283" s="107"/>
      <c r="AB283" s="108"/>
      <c r="AC283" s="101">
        <f t="shared" si="1"/>
        <v>0</v>
      </c>
      <c r="AD283" s="101">
        <f t="shared" si="2"/>
        <v>0</v>
      </c>
    </row>
    <row r="284" ht="24.75" customHeight="1">
      <c r="A284" s="109">
        <f t="shared" si="3"/>
        <v>283</v>
      </c>
      <c r="B284" s="103"/>
      <c r="C284" s="104"/>
      <c r="D284" s="107"/>
      <c r="E284" s="107"/>
      <c r="F284" s="104"/>
      <c r="G284" s="104"/>
      <c r="H284" s="107"/>
      <c r="I284" s="107"/>
      <c r="J284" s="104"/>
      <c r="K284" s="104"/>
      <c r="L284" s="104"/>
      <c r="M284" s="95"/>
      <c r="N284" s="105"/>
      <c r="O284" s="105"/>
      <c r="P284" s="105"/>
      <c r="Q284" s="105"/>
      <c r="R284" s="97"/>
      <c r="S284" s="97"/>
      <c r="T284" s="107"/>
      <c r="U284" s="104"/>
      <c r="V284" s="104"/>
      <c r="W284" s="106"/>
      <c r="X284" s="104"/>
      <c r="Y284" s="106"/>
      <c r="Z284" s="107"/>
      <c r="AA284" s="107"/>
      <c r="AB284" s="108"/>
      <c r="AC284" s="101">
        <f t="shared" si="1"/>
        <v>0</v>
      </c>
      <c r="AD284" s="101">
        <f t="shared" si="2"/>
        <v>0</v>
      </c>
    </row>
    <row r="285" ht="24.75" customHeight="1">
      <c r="A285" s="109">
        <f t="shared" si="3"/>
        <v>284</v>
      </c>
      <c r="B285" s="103"/>
      <c r="C285" s="104"/>
      <c r="D285" s="107"/>
      <c r="E285" s="107"/>
      <c r="F285" s="104"/>
      <c r="G285" s="104"/>
      <c r="H285" s="107"/>
      <c r="I285" s="107"/>
      <c r="J285" s="104"/>
      <c r="K285" s="104"/>
      <c r="L285" s="104"/>
      <c r="M285" s="95"/>
      <c r="N285" s="105"/>
      <c r="O285" s="105"/>
      <c r="P285" s="105"/>
      <c r="Q285" s="105"/>
      <c r="R285" s="97"/>
      <c r="S285" s="97"/>
      <c r="T285" s="107"/>
      <c r="U285" s="104"/>
      <c r="V285" s="104"/>
      <c r="W285" s="106"/>
      <c r="X285" s="104"/>
      <c r="Y285" s="106"/>
      <c r="Z285" s="107"/>
      <c r="AA285" s="107"/>
      <c r="AB285" s="108"/>
      <c r="AC285" s="101">
        <f t="shared" si="1"/>
        <v>0</v>
      </c>
      <c r="AD285" s="101">
        <f t="shared" si="2"/>
        <v>0</v>
      </c>
    </row>
    <row r="286" ht="24.75" customHeight="1">
      <c r="A286" s="109">
        <f t="shared" si="3"/>
        <v>285</v>
      </c>
      <c r="B286" s="103"/>
      <c r="C286" s="104"/>
      <c r="D286" s="107"/>
      <c r="E286" s="107"/>
      <c r="F286" s="104"/>
      <c r="G286" s="104"/>
      <c r="H286" s="107"/>
      <c r="I286" s="107"/>
      <c r="J286" s="104"/>
      <c r="K286" s="104"/>
      <c r="L286" s="104"/>
      <c r="M286" s="95"/>
      <c r="N286" s="105"/>
      <c r="O286" s="105"/>
      <c r="P286" s="105"/>
      <c r="Q286" s="105"/>
      <c r="R286" s="97"/>
      <c r="S286" s="97"/>
      <c r="T286" s="107"/>
      <c r="U286" s="104"/>
      <c r="V286" s="104"/>
      <c r="W286" s="106"/>
      <c r="X286" s="104"/>
      <c r="Y286" s="106"/>
      <c r="Z286" s="107"/>
      <c r="AA286" s="107"/>
      <c r="AB286" s="108"/>
      <c r="AC286" s="101">
        <f t="shared" si="1"/>
        <v>0</v>
      </c>
      <c r="AD286" s="101">
        <f t="shared" si="2"/>
        <v>0</v>
      </c>
    </row>
    <row r="287" ht="24.75" customHeight="1">
      <c r="A287" s="109">
        <f t="shared" si="3"/>
        <v>286</v>
      </c>
      <c r="B287" s="103"/>
      <c r="C287" s="104"/>
      <c r="D287" s="107"/>
      <c r="E287" s="107"/>
      <c r="F287" s="104"/>
      <c r="G287" s="104"/>
      <c r="H287" s="107"/>
      <c r="I287" s="107"/>
      <c r="J287" s="104"/>
      <c r="K287" s="104"/>
      <c r="L287" s="104"/>
      <c r="M287" s="95"/>
      <c r="N287" s="105"/>
      <c r="O287" s="105"/>
      <c r="P287" s="105"/>
      <c r="Q287" s="105"/>
      <c r="R287" s="97"/>
      <c r="S287" s="97"/>
      <c r="T287" s="107"/>
      <c r="U287" s="104"/>
      <c r="V287" s="104"/>
      <c r="W287" s="106"/>
      <c r="X287" s="104"/>
      <c r="Y287" s="106"/>
      <c r="Z287" s="107"/>
      <c r="AA287" s="107"/>
      <c r="AB287" s="108"/>
      <c r="AC287" s="101">
        <f t="shared" si="1"/>
        <v>0</v>
      </c>
      <c r="AD287" s="101">
        <f t="shared" si="2"/>
        <v>0</v>
      </c>
    </row>
    <row r="288" ht="24.75" customHeight="1">
      <c r="A288" s="109">
        <f t="shared" si="3"/>
        <v>287</v>
      </c>
      <c r="B288" s="103"/>
      <c r="C288" s="104"/>
      <c r="D288" s="107"/>
      <c r="E288" s="107"/>
      <c r="F288" s="104"/>
      <c r="G288" s="104"/>
      <c r="H288" s="107"/>
      <c r="I288" s="107"/>
      <c r="J288" s="104"/>
      <c r="K288" s="104"/>
      <c r="L288" s="104"/>
      <c r="M288" s="95"/>
      <c r="N288" s="105"/>
      <c r="O288" s="105"/>
      <c r="P288" s="105"/>
      <c r="Q288" s="105"/>
      <c r="R288" s="97"/>
      <c r="S288" s="97"/>
      <c r="T288" s="107"/>
      <c r="U288" s="104"/>
      <c r="V288" s="104"/>
      <c r="W288" s="106"/>
      <c r="X288" s="104"/>
      <c r="Y288" s="106"/>
      <c r="Z288" s="107"/>
      <c r="AA288" s="107"/>
      <c r="AB288" s="108"/>
      <c r="AC288" s="101">
        <f t="shared" si="1"/>
        <v>0</v>
      </c>
      <c r="AD288" s="101">
        <f t="shared" si="2"/>
        <v>0</v>
      </c>
    </row>
    <row r="289" ht="24.75" customHeight="1">
      <c r="A289" s="109">
        <f t="shared" si="3"/>
        <v>288</v>
      </c>
      <c r="B289" s="103"/>
      <c r="C289" s="104"/>
      <c r="D289" s="107"/>
      <c r="E289" s="107"/>
      <c r="F289" s="104"/>
      <c r="G289" s="104"/>
      <c r="H289" s="107"/>
      <c r="I289" s="107"/>
      <c r="J289" s="104"/>
      <c r="K289" s="104"/>
      <c r="L289" s="104"/>
      <c r="M289" s="95"/>
      <c r="N289" s="105"/>
      <c r="O289" s="105"/>
      <c r="P289" s="105"/>
      <c r="Q289" s="105"/>
      <c r="R289" s="97"/>
      <c r="S289" s="97"/>
      <c r="T289" s="107"/>
      <c r="U289" s="104"/>
      <c r="V289" s="104"/>
      <c r="W289" s="106"/>
      <c r="X289" s="104"/>
      <c r="Y289" s="106"/>
      <c r="Z289" s="107"/>
      <c r="AA289" s="107"/>
      <c r="AB289" s="108"/>
      <c r="AC289" s="101">
        <f t="shared" si="1"/>
        <v>0</v>
      </c>
      <c r="AD289" s="101">
        <f t="shared" si="2"/>
        <v>0</v>
      </c>
    </row>
    <row r="290" ht="24.75" customHeight="1">
      <c r="A290" s="109">
        <f t="shared" si="3"/>
        <v>289</v>
      </c>
      <c r="B290" s="103"/>
      <c r="C290" s="104"/>
      <c r="D290" s="107"/>
      <c r="E290" s="107"/>
      <c r="F290" s="104"/>
      <c r="G290" s="104"/>
      <c r="H290" s="107"/>
      <c r="I290" s="107"/>
      <c r="J290" s="104"/>
      <c r="K290" s="104"/>
      <c r="L290" s="104"/>
      <c r="M290" s="95"/>
      <c r="N290" s="105"/>
      <c r="O290" s="105"/>
      <c r="P290" s="105"/>
      <c r="Q290" s="105"/>
      <c r="R290" s="97"/>
      <c r="S290" s="97"/>
      <c r="T290" s="107"/>
      <c r="U290" s="104"/>
      <c r="V290" s="104"/>
      <c r="W290" s="106"/>
      <c r="X290" s="104"/>
      <c r="Y290" s="106"/>
      <c r="Z290" s="107"/>
      <c r="AA290" s="107"/>
      <c r="AB290" s="108"/>
      <c r="AC290" s="101">
        <f t="shared" si="1"/>
        <v>0</v>
      </c>
      <c r="AD290" s="101">
        <f t="shared" si="2"/>
        <v>0</v>
      </c>
    </row>
    <row r="291" ht="24.75" customHeight="1">
      <c r="A291" s="109">
        <f t="shared" si="3"/>
        <v>290</v>
      </c>
      <c r="B291" s="103"/>
      <c r="C291" s="104"/>
      <c r="D291" s="107"/>
      <c r="E291" s="107"/>
      <c r="F291" s="104"/>
      <c r="G291" s="104"/>
      <c r="H291" s="107"/>
      <c r="I291" s="107"/>
      <c r="J291" s="104"/>
      <c r="K291" s="104"/>
      <c r="L291" s="104"/>
      <c r="M291" s="95"/>
      <c r="N291" s="105"/>
      <c r="O291" s="105"/>
      <c r="P291" s="105"/>
      <c r="Q291" s="105"/>
      <c r="R291" s="97"/>
      <c r="S291" s="97"/>
      <c r="T291" s="107"/>
      <c r="U291" s="104"/>
      <c r="V291" s="104"/>
      <c r="W291" s="106"/>
      <c r="X291" s="104"/>
      <c r="Y291" s="106"/>
      <c r="Z291" s="107"/>
      <c r="AA291" s="107"/>
      <c r="AB291" s="108"/>
      <c r="AC291" s="101">
        <f t="shared" si="1"/>
        <v>0</v>
      </c>
      <c r="AD291" s="101">
        <f t="shared" si="2"/>
        <v>0</v>
      </c>
    </row>
    <row r="292" ht="24.75" customHeight="1">
      <c r="A292" s="109">
        <f t="shared" si="3"/>
        <v>291</v>
      </c>
      <c r="B292" s="103"/>
      <c r="C292" s="104"/>
      <c r="D292" s="107"/>
      <c r="E292" s="107"/>
      <c r="F292" s="104"/>
      <c r="G292" s="104"/>
      <c r="H292" s="107"/>
      <c r="I292" s="107"/>
      <c r="J292" s="104"/>
      <c r="K292" s="104"/>
      <c r="L292" s="104"/>
      <c r="M292" s="95"/>
      <c r="N292" s="105"/>
      <c r="O292" s="105"/>
      <c r="P292" s="105"/>
      <c r="Q292" s="105"/>
      <c r="R292" s="97"/>
      <c r="S292" s="97"/>
      <c r="T292" s="107"/>
      <c r="U292" s="104"/>
      <c r="V292" s="104"/>
      <c r="W292" s="106"/>
      <c r="X292" s="104"/>
      <c r="Y292" s="106"/>
      <c r="Z292" s="107"/>
      <c r="AA292" s="107"/>
      <c r="AB292" s="108"/>
      <c r="AC292" s="101">
        <f t="shared" si="1"/>
        <v>0</v>
      </c>
      <c r="AD292" s="101">
        <f t="shared" si="2"/>
        <v>0</v>
      </c>
    </row>
    <row r="293" ht="24.75" customHeight="1">
      <c r="A293" s="109">
        <f t="shared" si="3"/>
        <v>292</v>
      </c>
      <c r="B293" s="103"/>
      <c r="C293" s="104"/>
      <c r="D293" s="107"/>
      <c r="E293" s="107"/>
      <c r="F293" s="104"/>
      <c r="G293" s="104"/>
      <c r="H293" s="107"/>
      <c r="I293" s="107"/>
      <c r="J293" s="104"/>
      <c r="K293" s="104"/>
      <c r="L293" s="104"/>
      <c r="M293" s="95"/>
      <c r="N293" s="105"/>
      <c r="O293" s="105"/>
      <c r="P293" s="105"/>
      <c r="Q293" s="105"/>
      <c r="R293" s="97"/>
      <c r="S293" s="97"/>
      <c r="T293" s="107"/>
      <c r="U293" s="104"/>
      <c r="V293" s="104"/>
      <c r="W293" s="106"/>
      <c r="X293" s="104"/>
      <c r="Y293" s="106"/>
      <c r="Z293" s="107"/>
      <c r="AA293" s="107"/>
      <c r="AB293" s="108"/>
      <c r="AC293" s="101">
        <f t="shared" si="1"/>
        <v>0</v>
      </c>
      <c r="AD293" s="101">
        <f t="shared" si="2"/>
        <v>0</v>
      </c>
    </row>
    <row r="294" ht="24.75" customHeight="1">
      <c r="A294" s="109">
        <f t="shared" si="3"/>
        <v>293</v>
      </c>
      <c r="B294" s="103"/>
      <c r="C294" s="104"/>
      <c r="D294" s="107"/>
      <c r="E294" s="107"/>
      <c r="F294" s="104"/>
      <c r="G294" s="104"/>
      <c r="H294" s="107"/>
      <c r="I294" s="107"/>
      <c r="J294" s="104"/>
      <c r="K294" s="104"/>
      <c r="L294" s="104"/>
      <c r="M294" s="95"/>
      <c r="N294" s="105"/>
      <c r="O294" s="105"/>
      <c r="P294" s="105"/>
      <c r="Q294" s="105"/>
      <c r="R294" s="97"/>
      <c r="S294" s="97"/>
      <c r="T294" s="107"/>
      <c r="U294" s="104"/>
      <c r="V294" s="104"/>
      <c r="W294" s="106"/>
      <c r="X294" s="104"/>
      <c r="Y294" s="106"/>
      <c r="Z294" s="107"/>
      <c r="AA294" s="107"/>
      <c r="AB294" s="108"/>
      <c r="AC294" s="101">
        <f t="shared" si="1"/>
        <v>0</v>
      </c>
      <c r="AD294" s="101">
        <f t="shared" si="2"/>
        <v>0</v>
      </c>
    </row>
    <row r="295" ht="24.75" customHeight="1">
      <c r="A295" s="109">
        <f t="shared" si="3"/>
        <v>294</v>
      </c>
      <c r="B295" s="103"/>
      <c r="C295" s="104"/>
      <c r="D295" s="107"/>
      <c r="E295" s="107"/>
      <c r="F295" s="104"/>
      <c r="G295" s="104"/>
      <c r="H295" s="107"/>
      <c r="I295" s="107"/>
      <c r="J295" s="104"/>
      <c r="K295" s="104"/>
      <c r="L295" s="104"/>
      <c r="M295" s="95"/>
      <c r="N295" s="105"/>
      <c r="O295" s="105"/>
      <c r="P295" s="105"/>
      <c r="Q295" s="105"/>
      <c r="R295" s="97"/>
      <c r="S295" s="97"/>
      <c r="T295" s="107"/>
      <c r="U295" s="104"/>
      <c r="V295" s="104"/>
      <c r="W295" s="106"/>
      <c r="X295" s="104"/>
      <c r="Y295" s="106"/>
      <c r="Z295" s="107"/>
      <c r="AA295" s="107"/>
      <c r="AB295" s="108"/>
      <c r="AC295" s="101">
        <f t="shared" si="1"/>
        <v>0</v>
      </c>
      <c r="AD295" s="101">
        <f t="shared" si="2"/>
        <v>0</v>
      </c>
    </row>
    <row r="296" ht="24.75" customHeight="1">
      <c r="A296" s="109">
        <f t="shared" si="3"/>
        <v>295</v>
      </c>
      <c r="B296" s="103"/>
      <c r="C296" s="104"/>
      <c r="D296" s="107"/>
      <c r="E296" s="107"/>
      <c r="F296" s="104"/>
      <c r="G296" s="104"/>
      <c r="H296" s="107"/>
      <c r="I296" s="107"/>
      <c r="J296" s="104"/>
      <c r="K296" s="104"/>
      <c r="L296" s="104"/>
      <c r="M296" s="95"/>
      <c r="N296" s="105"/>
      <c r="O296" s="105"/>
      <c r="P296" s="105"/>
      <c r="Q296" s="105"/>
      <c r="R296" s="97"/>
      <c r="S296" s="97"/>
      <c r="T296" s="107"/>
      <c r="U296" s="104"/>
      <c r="V296" s="104"/>
      <c r="W296" s="106"/>
      <c r="X296" s="104"/>
      <c r="Y296" s="106"/>
      <c r="Z296" s="107"/>
      <c r="AA296" s="107"/>
      <c r="AB296" s="108"/>
      <c r="AC296" s="101">
        <f t="shared" si="1"/>
        <v>0</v>
      </c>
      <c r="AD296" s="101">
        <f t="shared" si="2"/>
        <v>0</v>
      </c>
    </row>
    <row r="297" ht="24.75" customHeight="1">
      <c r="A297" s="109">
        <f t="shared" si="3"/>
        <v>296</v>
      </c>
      <c r="B297" s="103"/>
      <c r="C297" s="104"/>
      <c r="D297" s="107"/>
      <c r="E297" s="107"/>
      <c r="F297" s="104"/>
      <c r="G297" s="104"/>
      <c r="H297" s="107"/>
      <c r="I297" s="107"/>
      <c r="J297" s="104"/>
      <c r="K297" s="104"/>
      <c r="L297" s="104"/>
      <c r="M297" s="95"/>
      <c r="N297" s="105"/>
      <c r="O297" s="105"/>
      <c r="P297" s="105"/>
      <c r="Q297" s="105"/>
      <c r="R297" s="97"/>
      <c r="S297" s="97"/>
      <c r="T297" s="107"/>
      <c r="U297" s="104"/>
      <c r="V297" s="104"/>
      <c r="W297" s="106"/>
      <c r="X297" s="104"/>
      <c r="Y297" s="106"/>
      <c r="Z297" s="107"/>
      <c r="AA297" s="107"/>
      <c r="AB297" s="108"/>
      <c r="AC297" s="101">
        <f t="shared" si="1"/>
        <v>0</v>
      </c>
      <c r="AD297" s="101">
        <f t="shared" si="2"/>
        <v>0</v>
      </c>
    </row>
    <row r="298" ht="24.75" customHeight="1">
      <c r="A298" s="109">
        <f t="shared" si="3"/>
        <v>297</v>
      </c>
      <c r="B298" s="103"/>
      <c r="C298" s="104"/>
      <c r="D298" s="107"/>
      <c r="E298" s="107"/>
      <c r="F298" s="104"/>
      <c r="G298" s="104"/>
      <c r="H298" s="107"/>
      <c r="I298" s="107"/>
      <c r="J298" s="104"/>
      <c r="K298" s="104"/>
      <c r="L298" s="104"/>
      <c r="M298" s="95"/>
      <c r="N298" s="105"/>
      <c r="O298" s="105"/>
      <c r="P298" s="105"/>
      <c r="Q298" s="105"/>
      <c r="R298" s="97"/>
      <c r="S298" s="97"/>
      <c r="T298" s="107"/>
      <c r="U298" s="104"/>
      <c r="V298" s="104"/>
      <c r="W298" s="106"/>
      <c r="X298" s="104"/>
      <c r="Y298" s="106"/>
      <c r="Z298" s="107"/>
      <c r="AA298" s="107"/>
      <c r="AB298" s="108"/>
      <c r="AC298" s="101">
        <f t="shared" si="1"/>
        <v>0</v>
      </c>
      <c r="AD298" s="101">
        <f t="shared" si="2"/>
        <v>0</v>
      </c>
    </row>
    <row r="299" ht="24.75" customHeight="1">
      <c r="A299" s="109">
        <f t="shared" si="3"/>
        <v>298</v>
      </c>
      <c r="B299" s="103"/>
      <c r="C299" s="104"/>
      <c r="D299" s="107"/>
      <c r="E299" s="107"/>
      <c r="F299" s="104"/>
      <c r="G299" s="104"/>
      <c r="H299" s="107"/>
      <c r="I299" s="107"/>
      <c r="J299" s="104"/>
      <c r="K299" s="104"/>
      <c r="L299" s="104"/>
      <c r="M299" s="95"/>
      <c r="N299" s="105"/>
      <c r="O299" s="105"/>
      <c r="P299" s="105"/>
      <c r="Q299" s="105"/>
      <c r="R299" s="97"/>
      <c r="S299" s="97"/>
      <c r="T299" s="107"/>
      <c r="U299" s="104"/>
      <c r="V299" s="104"/>
      <c r="W299" s="106"/>
      <c r="X299" s="104"/>
      <c r="Y299" s="106"/>
      <c r="Z299" s="107"/>
      <c r="AA299" s="107"/>
      <c r="AB299" s="108"/>
      <c r="AC299" s="101">
        <f t="shared" si="1"/>
        <v>0</v>
      </c>
      <c r="AD299" s="101">
        <f t="shared" si="2"/>
        <v>0</v>
      </c>
    </row>
    <row r="300" ht="24.75" customHeight="1">
      <c r="A300" s="109">
        <f t="shared" si="3"/>
        <v>299</v>
      </c>
      <c r="B300" s="103"/>
      <c r="C300" s="104"/>
      <c r="D300" s="107"/>
      <c r="E300" s="107"/>
      <c r="F300" s="104"/>
      <c r="G300" s="104"/>
      <c r="H300" s="107"/>
      <c r="I300" s="107"/>
      <c r="J300" s="104"/>
      <c r="K300" s="104"/>
      <c r="L300" s="104"/>
      <c r="M300" s="95"/>
      <c r="N300" s="105"/>
      <c r="O300" s="105"/>
      <c r="P300" s="105"/>
      <c r="Q300" s="105"/>
      <c r="R300" s="97"/>
      <c r="S300" s="97"/>
      <c r="T300" s="107"/>
      <c r="U300" s="104"/>
      <c r="V300" s="104"/>
      <c r="W300" s="106"/>
      <c r="X300" s="104"/>
      <c r="Y300" s="106"/>
      <c r="Z300" s="107"/>
      <c r="AA300" s="107"/>
      <c r="AB300" s="108"/>
      <c r="AC300" s="101">
        <f t="shared" si="1"/>
        <v>0</v>
      </c>
      <c r="AD300" s="101">
        <f t="shared" si="2"/>
        <v>0</v>
      </c>
    </row>
    <row r="301" ht="24.75" customHeight="1">
      <c r="A301" s="109">
        <f t="shared" si="3"/>
        <v>300</v>
      </c>
      <c r="B301" s="103"/>
      <c r="C301" s="104"/>
      <c r="D301" s="107"/>
      <c r="E301" s="107"/>
      <c r="F301" s="104"/>
      <c r="G301" s="104"/>
      <c r="H301" s="107"/>
      <c r="I301" s="107"/>
      <c r="J301" s="104"/>
      <c r="K301" s="104"/>
      <c r="L301" s="104"/>
      <c r="M301" s="95"/>
      <c r="N301" s="105"/>
      <c r="O301" s="105"/>
      <c r="P301" s="105"/>
      <c r="Q301" s="105"/>
      <c r="R301" s="97"/>
      <c r="S301" s="97"/>
      <c r="T301" s="107"/>
      <c r="U301" s="104"/>
      <c r="V301" s="104"/>
      <c r="W301" s="106"/>
      <c r="X301" s="104"/>
      <c r="Y301" s="106"/>
      <c r="Z301" s="107"/>
      <c r="AA301" s="107"/>
      <c r="AB301" s="108"/>
      <c r="AC301" s="101">
        <f t="shared" si="1"/>
        <v>0</v>
      </c>
      <c r="AD301" s="101">
        <f t="shared" si="2"/>
        <v>0</v>
      </c>
    </row>
    <row r="302" ht="24.75" customHeight="1">
      <c r="A302" s="109">
        <f t="shared" si="3"/>
        <v>301</v>
      </c>
      <c r="B302" s="103"/>
      <c r="C302" s="104"/>
      <c r="D302" s="107"/>
      <c r="E302" s="107"/>
      <c r="F302" s="104"/>
      <c r="G302" s="104"/>
      <c r="H302" s="107"/>
      <c r="I302" s="107"/>
      <c r="J302" s="104"/>
      <c r="K302" s="104"/>
      <c r="L302" s="104"/>
      <c r="M302" s="95"/>
      <c r="N302" s="105"/>
      <c r="O302" s="105"/>
      <c r="P302" s="105"/>
      <c r="Q302" s="105"/>
      <c r="R302" s="97"/>
      <c r="S302" s="97"/>
      <c r="T302" s="107"/>
      <c r="U302" s="104"/>
      <c r="V302" s="104"/>
      <c r="W302" s="106"/>
      <c r="X302" s="104"/>
      <c r="Y302" s="106"/>
      <c r="Z302" s="107"/>
      <c r="AA302" s="107"/>
      <c r="AB302" s="108"/>
      <c r="AC302" s="101">
        <f t="shared" si="1"/>
        <v>0</v>
      </c>
      <c r="AD302" s="101">
        <f t="shared" si="2"/>
        <v>0</v>
      </c>
    </row>
    <row r="303" ht="24.75" customHeight="1">
      <c r="A303" s="109">
        <f t="shared" si="3"/>
        <v>302</v>
      </c>
      <c r="B303" s="103"/>
      <c r="C303" s="104"/>
      <c r="D303" s="107"/>
      <c r="E303" s="107"/>
      <c r="F303" s="104"/>
      <c r="G303" s="104"/>
      <c r="H303" s="107"/>
      <c r="I303" s="107"/>
      <c r="J303" s="104"/>
      <c r="K303" s="104"/>
      <c r="L303" s="104"/>
      <c r="M303" s="95"/>
      <c r="N303" s="105"/>
      <c r="O303" s="105"/>
      <c r="P303" s="105"/>
      <c r="Q303" s="105"/>
      <c r="R303" s="97"/>
      <c r="S303" s="97"/>
      <c r="T303" s="107"/>
      <c r="U303" s="104"/>
      <c r="V303" s="104"/>
      <c r="W303" s="106"/>
      <c r="X303" s="104"/>
      <c r="Y303" s="106"/>
      <c r="Z303" s="107"/>
      <c r="AA303" s="107"/>
      <c r="AB303" s="108"/>
      <c r="AC303" s="101">
        <f t="shared" si="1"/>
        <v>0</v>
      </c>
      <c r="AD303" s="101">
        <f t="shared" si="2"/>
        <v>0</v>
      </c>
    </row>
    <row r="304" ht="24.75" customHeight="1">
      <c r="A304" s="109">
        <f t="shared" si="3"/>
        <v>303</v>
      </c>
      <c r="B304" s="103"/>
      <c r="C304" s="104"/>
      <c r="D304" s="107"/>
      <c r="E304" s="107"/>
      <c r="F304" s="104"/>
      <c r="G304" s="104"/>
      <c r="H304" s="107"/>
      <c r="I304" s="107"/>
      <c r="J304" s="104"/>
      <c r="K304" s="104"/>
      <c r="L304" s="104"/>
      <c r="M304" s="95"/>
      <c r="N304" s="105"/>
      <c r="O304" s="105"/>
      <c r="P304" s="105"/>
      <c r="Q304" s="105"/>
      <c r="R304" s="97"/>
      <c r="S304" s="97"/>
      <c r="T304" s="107"/>
      <c r="U304" s="104"/>
      <c r="V304" s="104"/>
      <c r="W304" s="106"/>
      <c r="X304" s="104"/>
      <c r="Y304" s="106"/>
      <c r="Z304" s="107"/>
      <c r="AA304" s="107"/>
      <c r="AB304" s="108"/>
      <c r="AC304" s="101">
        <f t="shared" si="1"/>
        <v>0</v>
      </c>
      <c r="AD304" s="101">
        <f t="shared" si="2"/>
        <v>0</v>
      </c>
    </row>
    <row r="305" ht="24.75" customHeight="1">
      <c r="A305" s="109">
        <f t="shared" si="3"/>
        <v>304</v>
      </c>
      <c r="B305" s="103"/>
      <c r="C305" s="104"/>
      <c r="D305" s="107"/>
      <c r="E305" s="107"/>
      <c r="F305" s="104"/>
      <c r="G305" s="104"/>
      <c r="H305" s="107"/>
      <c r="I305" s="107"/>
      <c r="J305" s="104"/>
      <c r="K305" s="104"/>
      <c r="L305" s="104"/>
      <c r="M305" s="95"/>
      <c r="N305" s="105"/>
      <c r="O305" s="105"/>
      <c r="P305" s="105"/>
      <c r="Q305" s="105"/>
      <c r="R305" s="97"/>
      <c r="S305" s="97"/>
      <c r="T305" s="107"/>
      <c r="U305" s="104"/>
      <c r="V305" s="104"/>
      <c r="W305" s="106"/>
      <c r="X305" s="104"/>
      <c r="Y305" s="106"/>
      <c r="Z305" s="107"/>
      <c r="AA305" s="107"/>
      <c r="AB305" s="108"/>
      <c r="AC305" s="101">
        <f t="shared" si="1"/>
        <v>0</v>
      </c>
      <c r="AD305" s="101">
        <f t="shared" si="2"/>
        <v>0</v>
      </c>
    </row>
    <row r="306" ht="24.75" customHeight="1">
      <c r="A306" s="109">
        <f t="shared" si="3"/>
        <v>305</v>
      </c>
      <c r="B306" s="103"/>
      <c r="C306" s="104"/>
      <c r="D306" s="107"/>
      <c r="E306" s="107"/>
      <c r="F306" s="104"/>
      <c r="G306" s="104"/>
      <c r="H306" s="107"/>
      <c r="I306" s="107"/>
      <c r="J306" s="104"/>
      <c r="K306" s="104"/>
      <c r="L306" s="104"/>
      <c r="M306" s="95"/>
      <c r="N306" s="105"/>
      <c r="O306" s="105"/>
      <c r="P306" s="105"/>
      <c r="Q306" s="105"/>
      <c r="R306" s="97"/>
      <c r="S306" s="97"/>
      <c r="T306" s="107"/>
      <c r="U306" s="104"/>
      <c r="V306" s="104"/>
      <c r="W306" s="106"/>
      <c r="X306" s="104"/>
      <c r="Y306" s="106"/>
      <c r="Z306" s="107"/>
      <c r="AA306" s="107"/>
      <c r="AB306" s="108"/>
      <c r="AC306" s="101">
        <f t="shared" si="1"/>
        <v>0</v>
      </c>
      <c r="AD306" s="101">
        <f t="shared" si="2"/>
        <v>0</v>
      </c>
    </row>
    <row r="307" ht="24.75" customHeight="1">
      <c r="A307" s="109">
        <f t="shared" si="3"/>
        <v>306</v>
      </c>
      <c r="B307" s="103"/>
      <c r="C307" s="104"/>
      <c r="D307" s="107"/>
      <c r="E307" s="107"/>
      <c r="F307" s="104"/>
      <c r="G307" s="104"/>
      <c r="H307" s="107"/>
      <c r="I307" s="107"/>
      <c r="J307" s="104"/>
      <c r="K307" s="104"/>
      <c r="L307" s="104"/>
      <c r="M307" s="95"/>
      <c r="N307" s="105"/>
      <c r="O307" s="105"/>
      <c r="P307" s="105"/>
      <c r="Q307" s="105"/>
      <c r="R307" s="97"/>
      <c r="S307" s="97"/>
      <c r="T307" s="107"/>
      <c r="U307" s="104"/>
      <c r="V307" s="104"/>
      <c r="W307" s="106"/>
      <c r="X307" s="104"/>
      <c r="Y307" s="106"/>
      <c r="Z307" s="107"/>
      <c r="AA307" s="107"/>
      <c r="AB307" s="108"/>
      <c r="AC307" s="101">
        <f t="shared" si="1"/>
        <v>0</v>
      </c>
      <c r="AD307" s="101">
        <f t="shared" si="2"/>
        <v>0</v>
      </c>
    </row>
    <row r="308" ht="24.75" customHeight="1">
      <c r="A308" s="109">
        <f t="shared" si="3"/>
        <v>307</v>
      </c>
      <c r="B308" s="103"/>
      <c r="C308" s="104"/>
      <c r="D308" s="107"/>
      <c r="E308" s="107"/>
      <c r="F308" s="104"/>
      <c r="G308" s="104"/>
      <c r="H308" s="107"/>
      <c r="I308" s="107"/>
      <c r="J308" s="104"/>
      <c r="K308" s="104"/>
      <c r="L308" s="104"/>
      <c r="M308" s="95"/>
      <c r="N308" s="105"/>
      <c r="O308" s="105"/>
      <c r="P308" s="105"/>
      <c r="Q308" s="105"/>
      <c r="R308" s="97"/>
      <c r="S308" s="97"/>
      <c r="T308" s="107"/>
      <c r="U308" s="104"/>
      <c r="V308" s="104"/>
      <c r="W308" s="106"/>
      <c r="X308" s="104"/>
      <c r="Y308" s="106"/>
      <c r="Z308" s="107"/>
      <c r="AA308" s="107"/>
      <c r="AB308" s="108"/>
      <c r="AC308" s="101">
        <f t="shared" si="1"/>
        <v>0</v>
      </c>
      <c r="AD308" s="101">
        <f t="shared" si="2"/>
        <v>0</v>
      </c>
    </row>
    <row r="309" ht="24.75" customHeight="1">
      <c r="A309" s="109">
        <f t="shared" si="3"/>
        <v>308</v>
      </c>
      <c r="B309" s="103"/>
      <c r="C309" s="104"/>
      <c r="D309" s="107"/>
      <c r="E309" s="107"/>
      <c r="F309" s="104"/>
      <c r="G309" s="104"/>
      <c r="H309" s="107"/>
      <c r="I309" s="107"/>
      <c r="J309" s="104"/>
      <c r="K309" s="104"/>
      <c r="L309" s="104"/>
      <c r="M309" s="95"/>
      <c r="N309" s="105"/>
      <c r="O309" s="105"/>
      <c r="P309" s="105"/>
      <c r="Q309" s="105"/>
      <c r="R309" s="97"/>
      <c r="S309" s="97"/>
      <c r="T309" s="107"/>
      <c r="U309" s="104"/>
      <c r="V309" s="104"/>
      <c r="W309" s="106"/>
      <c r="X309" s="104"/>
      <c r="Y309" s="106"/>
      <c r="Z309" s="107"/>
      <c r="AA309" s="107"/>
      <c r="AB309" s="108"/>
      <c r="AC309" s="101">
        <f t="shared" si="1"/>
        <v>0</v>
      </c>
      <c r="AD309" s="101">
        <f t="shared" si="2"/>
        <v>0</v>
      </c>
    </row>
    <row r="310" ht="24.75" customHeight="1">
      <c r="A310" s="109">
        <f t="shared" si="3"/>
        <v>309</v>
      </c>
      <c r="B310" s="103"/>
      <c r="C310" s="104"/>
      <c r="D310" s="107"/>
      <c r="E310" s="107"/>
      <c r="F310" s="104"/>
      <c r="G310" s="104"/>
      <c r="H310" s="107"/>
      <c r="I310" s="107"/>
      <c r="J310" s="104"/>
      <c r="K310" s="104"/>
      <c r="L310" s="104"/>
      <c r="M310" s="95"/>
      <c r="N310" s="105"/>
      <c r="O310" s="105"/>
      <c r="P310" s="105"/>
      <c r="Q310" s="105"/>
      <c r="R310" s="97"/>
      <c r="S310" s="97"/>
      <c r="T310" s="107"/>
      <c r="U310" s="104"/>
      <c r="V310" s="104"/>
      <c r="W310" s="106"/>
      <c r="X310" s="104"/>
      <c r="Y310" s="106"/>
      <c r="Z310" s="107"/>
      <c r="AA310" s="107"/>
      <c r="AB310" s="108"/>
      <c r="AC310" s="101">
        <f t="shared" si="1"/>
        <v>0</v>
      </c>
      <c r="AD310" s="101">
        <f t="shared" si="2"/>
        <v>0</v>
      </c>
    </row>
    <row r="311" ht="24.75" customHeight="1">
      <c r="A311" s="109">
        <f t="shared" si="3"/>
        <v>310</v>
      </c>
      <c r="B311" s="103"/>
      <c r="C311" s="104"/>
      <c r="D311" s="107"/>
      <c r="E311" s="107"/>
      <c r="F311" s="104"/>
      <c r="G311" s="104"/>
      <c r="H311" s="107"/>
      <c r="I311" s="107"/>
      <c r="J311" s="104"/>
      <c r="K311" s="104"/>
      <c r="L311" s="104"/>
      <c r="M311" s="95"/>
      <c r="N311" s="105"/>
      <c r="O311" s="105"/>
      <c r="P311" s="105"/>
      <c r="Q311" s="105"/>
      <c r="R311" s="97"/>
      <c r="S311" s="97"/>
      <c r="T311" s="107"/>
      <c r="U311" s="104"/>
      <c r="V311" s="104"/>
      <c r="W311" s="106"/>
      <c r="X311" s="104"/>
      <c r="Y311" s="106"/>
      <c r="Z311" s="107"/>
      <c r="AA311" s="107"/>
      <c r="AB311" s="108"/>
      <c r="AC311" s="101">
        <f t="shared" si="1"/>
        <v>0</v>
      </c>
      <c r="AD311" s="101">
        <f t="shared" si="2"/>
        <v>0</v>
      </c>
    </row>
    <row r="312" ht="24.75" customHeight="1">
      <c r="A312" s="109">
        <f t="shared" si="3"/>
        <v>311</v>
      </c>
      <c r="B312" s="103"/>
      <c r="C312" s="104"/>
      <c r="D312" s="107"/>
      <c r="E312" s="107"/>
      <c r="F312" s="104"/>
      <c r="G312" s="104"/>
      <c r="H312" s="107"/>
      <c r="I312" s="107"/>
      <c r="J312" s="104"/>
      <c r="K312" s="104"/>
      <c r="L312" s="104"/>
      <c r="M312" s="95"/>
      <c r="N312" s="105"/>
      <c r="O312" s="105"/>
      <c r="P312" s="105"/>
      <c r="Q312" s="105"/>
      <c r="R312" s="97"/>
      <c r="S312" s="97"/>
      <c r="T312" s="107"/>
      <c r="U312" s="104"/>
      <c r="V312" s="104"/>
      <c r="W312" s="106"/>
      <c r="X312" s="104"/>
      <c r="Y312" s="106"/>
      <c r="Z312" s="107"/>
      <c r="AA312" s="107"/>
      <c r="AB312" s="108"/>
      <c r="AC312" s="101">
        <f t="shared" si="1"/>
        <v>0</v>
      </c>
      <c r="AD312" s="101">
        <f t="shared" si="2"/>
        <v>0</v>
      </c>
    </row>
    <row r="313" ht="24.75" customHeight="1">
      <c r="A313" s="109">
        <f t="shared" si="3"/>
        <v>312</v>
      </c>
      <c r="B313" s="103"/>
      <c r="C313" s="104"/>
      <c r="D313" s="107"/>
      <c r="E313" s="107"/>
      <c r="F313" s="104"/>
      <c r="G313" s="104"/>
      <c r="H313" s="107"/>
      <c r="I313" s="107"/>
      <c r="J313" s="104"/>
      <c r="K313" s="104"/>
      <c r="L313" s="104"/>
      <c r="M313" s="95"/>
      <c r="N313" s="105"/>
      <c r="O313" s="105"/>
      <c r="P313" s="105"/>
      <c r="Q313" s="105"/>
      <c r="R313" s="97"/>
      <c r="S313" s="97"/>
      <c r="T313" s="107"/>
      <c r="U313" s="104"/>
      <c r="V313" s="104"/>
      <c r="W313" s="106"/>
      <c r="X313" s="104"/>
      <c r="Y313" s="106"/>
      <c r="Z313" s="107"/>
      <c r="AA313" s="107"/>
      <c r="AB313" s="108"/>
      <c r="AC313" s="101">
        <f t="shared" si="1"/>
        <v>0</v>
      </c>
      <c r="AD313" s="101">
        <f t="shared" si="2"/>
        <v>0</v>
      </c>
    </row>
    <row r="314" ht="24.75" customHeight="1">
      <c r="A314" s="109">
        <f t="shared" si="3"/>
        <v>313</v>
      </c>
      <c r="B314" s="103"/>
      <c r="C314" s="104"/>
      <c r="D314" s="107"/>
      <c r="E314" s="107"/>
      <c r="F314" s="104"/>
      <c r="G314" s="104"/>
      <c r="H314" s="107"/>
      <c r="I314" s="107"/>
      <c r="J314" s="104"/>
      <c r="K314" s="104"/>
      <c r="L314" s="104"/>
      <c r="M314" s="95"/>
      <c r="N314" s="105"/>
      <c r="O314" s="105"/>
      <c r="P314" s="105"/>
      <c r="Q314" s="105"/>
      <c r="R314" s="97"/>
      <c r="S314" s="97"/>
      <c r="T314" s="107"/>
      <c r="U314" s="104"/>
      <c r="V314" s="104"/>
      <c r="W314" s="106"/>
      <c r="X314" s="104"/>
      <c r="Y314" s="106"/>
      <c r="Z314" s="107"/>
      <c r="AA314" s="107"/>
      <c r="AB314" s="108"/>
      <c r="AC314" s="101">
        <f t="shared" si="1"/>
        <v>0</v>
      </c>
      <c r="AD314" s="101">
        <f t="shared" si="2"/>
        <v>0</v>
      </c>
    </row>
    <row r="315" ht="24.75" customHeight="1">
      <c r="A315" s="109">
        <f t="shared" si="3"/>
        <v>314</v>
      </c>
      <c r="B315" s="103"/>
      <c r="C315" s="104"/>
      <c r="D315" s="107"/>
      <c r="E315" s="107"/>
      <c r="F315" s="104"/>
      <c r="G315" s="104"/>
      <c r="H315" s="107"/>
      <c r="I315" s="107"/>
      <c r="J315" s="104"/>
      <c r="K315" s="104"/>
      <c r="L315" s="104"/>
      <c r="M315" s="95"/>
      <c r="N315" s="105"/>
      <c r="O315" s="105"/>
      <c r="P315" s="105"/>
      <c r="Q315" s="105"/>
      <c r="R315" s="97"/>
      <c r="S315" s="97"/>
      <c r="T315" s="107"/>
      <c r="U315" s="104"/>
      <c r="V315" s="104"/>
      <c r="W315" s="106"/>
      <c r="X315" s="104"/>
      <c r="Y315" s="106"/>
      <c r="Z315" s="107"/>
      <c r="AA315" s="107"/>
      <c r="AB315" s="108"/>
      <c r="AC315" s="101">
        <f t="shared" si="1"/>
        <v>0</v>
      </c>
      <c r="AD315" s="101">
        <f t="shared" si="2"/>
        <v>0</v>
      </c>
    </row>
    <row r="316" ht="24.75" customHeight="1">
      <c r="A316" s="109">
        <f t="shared" si="3"/>
        <v>315</v>
      </c>
      <c r="B316" s="103"/>
      <c r="C316" s="104"/>
      <c r="D316" s="107"/>
      <c r="E316" s="107"/>
      <c r="F316" s="104"/>
      <c r="G316" s="104"/>
      <c r="H316" s="107"/>
      <c r="I316" s="107"/>
      <c r="J316" s="104"/>
      <c r="K316" s="104"/>
      <c r="L316" s="104"/>
      <c r="M316" s="95"/>
      <c r="N316" s="105"/>
      <c r="O316" s="105"/>
      <c r="P316" s="105"/>
      <c r="Q316" s="105"/>
      <c r="R316" s="97"/>
      <c r="S316" s="97"/>
      <c r="T316" s="107"/>
      <c r="U316" s="104"/>
      <c r="V316" s="104"/>
      <c r="W316" s="106"/>
      <c r="X316" s="104"/>
      <c r="Y316" s="106"/>
      <c r="Z316" s="107"/>
      <c r="AA316" s="107"/>
      <c r="AB316" s="108"/>
      <c r="AC316" s="101">
        <f t="shared" si="1"/>
        <v>0</v>
      </c>
      <c r="AD316" s="101">
        <f t="shared" si="2"/>
        <v>0</v>
      </c>
    </row>
    <row r="317" ht="24.75" customHeight="1">
      <c r="A317" s="109">
        <f t="shared" si="3"/>
        <v>316</v>
      </c>
      <c r="B317" s="103"/>
      <c r="C317" s="104"/>
      <c r="D317" s="107"/>
      <c r="E317" s="107"/>
      <c r="F317" s="104"/>
      <c r="G317" s="104"/>
      <c r="H317" s="107"/>
      <c r="I317" s="107"/>
      <c r="J317" s="104"/>
      <c r="K317" s="104"/>
      <c r="L317" s="104"/>
      <c r="M317" s="95"/>
      <c r="N317" s="105"/>
      <c r="O317" s="105"/>
      <c r="P317" s="105"/>
      <c r="Q317" s="105"/>
      <c r="R317" s="97"/>
      <c r="S317" s="97"/>
      <c r="T317" s="107"/>
      <c r="U317" s="104"/>
      <c r="V317" s="104"/>
      <c r="W317" s="106"/>
      <c r="X317" s="104"/>
      <c r="Y317" s="106"/>
      <c r="Z317" s="107"/>
      <c r="AA317" s="107"/>
      <c r="AB317" s="108"/>
      <c r="AC317" s="101">
        <f t="shared" si="1"/>
        <v>0</v>
      </c>
      <c r="AD317" s="101">
        <f t="shared" si="2"/>
        <v>0</v>
      </c>
    </row>
    <row r="318" ht="24.75" customHeight="1">
      <c r="A318" s="109">
        <f t="shared" si="3"/>
        <v>317</v>
      </c>
      <c r="B318" s="103"/>
      <c r="C318" s="104"/>
      <c r="D318" s="107"/>
      <c r="E318" s="107"/>
      <c r="F318" s="104"/>
      <c r="G318" s="104"/>
      <c r="H318" s="107"/>
      <c r="I318" s="107"/>
      <c r="J318" s="104"/>
      <c r="K318" s="104"/>
      <c r="L318" s="104"/>
      <c r="M318" s="95"/>
      <c r="N318" s="105"/>
      <c r="O318" s="105"/>
      <c r="P318" s="105"/>
      <c r="Q318" s="105"/>
      <c r="R318" s="97"/>
      <c r="S318" s="97"/>
      <c r="T318" s="107"/>
      <c r="U318" s="104"/>
      <c r="V318" s="104"/>
      <c r="W318" s="106"/>
      <c r="X318" s="104"/>
      <c r="Y318" s="106"/>
      <c r="Z318" s="107"/>
      <c r="AA318" s="107"/>
      <c r="AB318" s="108"/>
      <c r="AC318" s="101">
        <f t="shared" si="1"/>
        <v>0</v>
      </c>
      <c r="AD318" s="101">
        <f t="shared" si="2"/>
        <v>0</v>
      </c>
    </row>
    <row r="319" ht="24.75" customHeight="1">
      <c r="A319" s="109">
        <f t="shared" si="3"/>
        <v>318</v>
      </c>
      <c r="B319" s="103"/>
      <c r="C319" s="104"/>
      <c r="D319" s="107"/>
      <c r="E319" s="107"/>
      <c r="F319" s="104"/>
      <c r="G319" s="104"/>
      <c r="H319" s="107"/>
      <c r="I319" s="107"/>
      <c r="J319" s="104"/>
      <c r="K319" s="104"/>
      <c r="L319" s="104"/>
      <c r="M319" s="95"/>
      <c r="N319" s="105"/>
      <c r="O319" s="105"/>
      <c r="P319" s="105"/>
      <c r="Q319" s="105"/>
      <c r="R319" s="97"/>
      <c r="S319" s="97"/>
      <c r="T319" s="107"/>
      <c r="U319" s="104"/>
      <c r="V319" s="104"/>
      <c r="W319" s="106"/>
      <c r="X319" s="104"/>
      <c r="Y319" s="106"/>
      <c r="Z319" s="107"/>
      <c r="AA319" s="107"/>
      <c r="AB319" s="108"/>
      <c r="AC319" s="101">
        <f t="shared" si="1"/>
        <v>0</v>
      </c>
      <c r="AD319" s="101">
        <f t="shared" si="2"/>
        <v>0</v>
      </c>
    </row>
    <row r="320" ht="24.75" customHeight="1">
      <c r="A320" s="109">
        <f t="shared" si="3"/>
        <v>319</v>
      </c>
      <c r="B320" s="103"/>
      <c r="C320" s="104"/>
      <c r="D320" s="107"/>
      <c r="E320" s="107"/>
      <c r="F320" s="104"/>
      <c r="G320" s="104"/>
      <c r="H320" s="107"/>
      <c r="I320" s="107"/>
      <c r="J320" s="104"/>
      <c r="K320" s="104"/>
      <c r="L320" s="104"/>
      <c r="M320" s="95"/>
      <c r="N320" s="105"/>
      <c r="O320" s="105"/>
      <c r="P320" s="105"/>
      <c r="Q320" s="105"/>
      <c r="R320" s="97"/>
      <c r="S320" s="97"/>
      <c r="T320" s="107"/>
      <c r="U320" s="104"/>
      <c r="V320" s="104"/>
      <c r="W320" s="106"/>
      <c r="X320" s="104"/>
      <c r="Y320" s="106"/>
      <c r="Z320" s="107"/>
      <c r="AA320" s="107"/>
      <c r="AB320" s="108"/>
      <c r="AC320" s="101">
        <f t="shared" si="1"/>
        <v>0</v>
      </c>
      <c r="AD320" s="101">
        <f t="shared" si="2"/>
        <v>0</v>
      </c>
    </row>
    <row r="321" ht="24.75" customHeight="1">
      <c r="A321" s="109">
        <f t="shared" si="3"/>
        <v>320</v>
      </c>
      <c r="B321" s="103"/>
      <c r="C321" s="104"/>
      <c r="D321" s="107"/>
      <c r="E321" s="107"/>
      <c r="F321" s="104"/>
      <c r="G321" s="104"/>
      <c r="H321" s="107"/>
      <c r="I321" s="107"/>
      <c r="J321" s="104"/>
      <c r="K321" s="104"/>
      <c r="L321" s="104"/>
      <c r="M321" s="95"/>
      <c r="N321" s="105"/>
      <c r="O321" s="105"/>
      <c r="P321" s="105"/>
      <c r="Q321" s="105"/>
      <c r="R321" s="97"/>
      <c r="S321" s="97"/>
      <c r="T321" s="107"/>
      <c r="U321" s="104"/>
      <c r="V321" s="104"/>
      <c r="W321" s="106"/>
      <c r="X321" s="104"/>
      <c r="Y321" s="106"/>
      <c r="Z321" s="107"/>
      <c r="AA321" s="107"/>
      <c r="AB321" s="108"/>
      <c r="AC321" s="101">
        <f t="shared" si="1"/>
        <v>0</v>
      </c>
      <c r="AD321" s="101">
        <f t="shared" si="2"/>
        <v>0</v>
      </c>
    </row>
    <row r="322" ht="24.75" customHeight="1">
      <c r="A322" s="109">
        <f t="shared" si="3"/>
        <v>321</v>
      </c>
      <c r="B322" s="103"/>
      <c r="C322" s="104"/>
      <c r="D322" s="107"/>
      <c r="E322" s="107"/>
      <c r="F322" s="104"/>
      <c r="G322" s="104"/>
      <c r="H322" s="107"/>
      <c r="I322" s="107"/>
      <c r="J322" s="104"/>
      <c r="K322" s="104"/>
      <c r="L322" s="104"/>
      <c r="M322" s="95"/>
      <c r="N322" s="105"/>
      <c r="O322" s="105"/>
      <c r="P322" s="105"/>
      <c r="Q322" s="105"/>
      <c r="R322" s="97"/>
      <c r="S322" s="97"/>
      <c r="T322" s="107"/>
      <c r="U322" s="104"/>
      <c r="V322" s="104"/>
      <c r="W322" s="106"/>
      <c r="X322" s="104"/>
      <c r="Y322" s="106"/>
      <c r="Z322" s="107"/>
      <c r="AA322" s="107"/>
      <c r="AB322" s="108"/>
      <c r="AC322" s="101">
        <f t="shared" si="1"/>
        <v>0</v>
      </c>
      <c r="AD322" s="101">
        <f t="shared" si="2"/>
        <v>0</v>
      </c>
    </row>
    <row r="323" ht="24.75" customHeight="1">
      <c r="A323" s="109">
        <f t="shared" si="3"/>
        <v>322</v>
      </c>
      <c r="B323" s="103"/>
      <c r="C323" s="104"/>
      <c r="D323" s="107"/>
      <c r="E323" s="107"/>
      <c r="F323" s="104"/>
      <c r="G323" s="104"/>
      <c r="H323" s="107"/>
      <c r="I323" s="107"/>
      <c r="J323" s="104"/>
      <c r="K323" s="104"/>
      <c r="L323" s="104"/>
      <c r="M323" s="95"/>
      <c r="N323" s="105"/>
      <c r="O323" s="105"/>
      <c r="P323" s="105"/>
      <c r="Q323" s="105"/>
      <c r="R323" s="97"/>
      <c r="S323" s="97"/>
      <c r="T323" s="107"/>
      <c r="U323" s="104"/>
      <c r="V323" s="104"/>
      <c r="W323" s="106"/>
      <c r="X323" s="104"/>
      <c r="Y323" s="106"/>
      <c r="Z323" s="107"/>
      <c r="AA323" s="107"/>
      <c r="AB323" s="108"/>
      <c r="AC323" s="101">
        <f t="shared" si="1"/>
        <v>0</v>
      </c>
      <c r="AD323" s="101">
        <f t="shared" si="2"/>
        <v>0</v>
      </c>
    </row>
    <row r="324" ht="24.75" customHeight="1">
      <c r="A324" s="109">
        <f t="shared" si="3"/>
        <v>323</v>
      </c>
      <c r="B324" s="103"/>
      <c r="C324" s="104"/>
      <c r="D324" s="107"/>
      <c r="E324" s="107"/>
      <c r="F324" s="104"/>
      <c r="G324" s="104"/>
      <c r="H324" s="107"/>
      <c r="I324" s="107"/>
      <c r="J324" s="104"/>
      <c r="K324" s="104"/>
      <c r="L324" s="104"/>
      <c r="M324" s="95"/>
      <c r="N324" s="105"/>
      <c r="O324" s="105"/>
      <c r="P324" s="105"/>
      <c r="Q324" s="105"/>
      <c r="R324" s="97"/>
      <c r="S324" s="97"/>
      <c r="T324" s="107"/>
      <c r="U324" s="104"/>
      <c r="V324" s="104"/>
      <c r="W324" s="106"/>
      <c r="X324" s="104"/>
      <c r="Y324" s="106"/>
      <c r="Z324" s="107"/>
      <c r="AA324" s="107"/>
      <c r="AB324" s="108"/>
      <c r="AC324" s="101">
        <f t="shared" si="1"/>
        <v>0</v>
      </c>
      <c r="AD324" s="101">
        <f t="shared" si="2"/>
        <v>0</v>
      </c>
    </row>
    <row r="325" ht="24.75" customHeight="1">
      <c r="A325" s="109">
        <f t="shared" si="3"/>
        <v>324</v>
      </c>
      <c r="B325" s="103"/>
      <c r="C325" s="104"/>
      <c r="D325" s="107"/>
      <c r="E325" s="107"/>
      <c r="F325" s="104"/>
      <c r="G325" s="104"/>
      <c r="H325" s="107"/>
      <c r="I325" s="107"/>
      <c r="J325" s="104"/>
      <c r="K325" s="104"/>
      <c r="L325" s="104"/>
      <c r="M325" s="95"/>
      <c r="N325" s="105"/>
      <c r="O325" s="105"/>
      <c r="P325" s="105"/>
      <c r="Q325" s="105"/>
      <c r="R325" s="97"/>
      <c r="S325" s="97"/>
      <c r="T325" s="107"/>
      <c r="U325" s="104"/>
      <c r="V325" s="104"/>
      <c r="W325" s="106"/>
      <c r="X325" s="104"/>
      <c r="Y325" s="106"/>
      <c r="Z325" s="107"/>
      <c r="AA325" s="107"/>
      <c r="AB325" s="108"/>
      <c r="AC325" s="101">
        <f t="shared" si="1"/>
        <v>0</v>
      </c>
      <c r="AD325" s="101">
        <f t="shared" si="2"/>
        <v>0</v>
      </c>
    </row>
    <row r="326" ht="24.75" customHeight="1">
      <c r="A326" s="109">
        <f t="shared" si="3"/>
        <v>325</v>
      </c>
      <c r="B326" s="103"/>
      <c r="C326" s="104"/>
      <c r="D326" s="107"/>
      <c r="E326" s="107"/>
      <c r="F326" s="104"/>
      <c r="G326" s="104"/>
      <c r="H326" s="107"/>
      <c r="I326" s="107"/>
      <c r="J326" s="104"/>
      <c r="K326" s="104"/>
      <c r="L326" s="104"/>
      <c r="M326" s="95"/>
      <c r="N326" s="105"/>
      <c r="O326" s="105"/>
      <c r="P326" s="105"/>
      <c r="Q326" s="105"/>
      <c r="R326" s="97"/>
      <c r="S326" s="97"/>
      <c r="T326" s="107"/>
      <c r="U326" s="104"/>
      <c r="V326" s="104"/>
      <c r="W326" s="106"/>
      <c r="X326" s="104"/>
      <c r="Y326" s="106"/>
      <c r="Z326" s="107"/>
      <c r="AA326" s="107"/>
      <c r="AB326" s="108"/>
      <c r="AC326" s="101">
        <f t="shared" si="1"/>
        <v>0</v>
      </c>
      <c r="AD326" s="101">
        <f t="shared" si="2"/>
        <v>0</v>
      </c>
    </row>
    <row r="327" ht="24.75" customHeight="1">
      <c r="A327" s="109">
        <f t="shared" si="3"/>
        <v>326</v>
      </c>
      <c r="B327" s="103"/>
      <c r="C327" s="104"/>
      <c r="D327" s="107"/>
      <c r="E327" s="107"/>
      <c r="F327" s="104"/>
      <c r="G327" s="104"/>
      <c r="H327" s="107"/>
      <c r="I327" s="107"/>
      <c r="J327" s="104"/>
      <c r="K327" s="104"/>
      <c r="L327" s="104"/>
      <c r="M327" s="95"/>
      <c r="N327" s="105"/>
      <c r="O327" s="105"/>
      <c r="P327" s="105"/>
      <c r="Q327" s="105"/>
      <c r="R327" s="97"/>
      <c r="S327" s="97"/>
      <c r="T327" s="107"/>
      <c r="U327" s="104"/>
      <c r="V327" s="104"/>
      <c r="W327" s="106"/>
      <c r="X327" s="104"/>
      <c r="Y327" s="106"/>
      <c r="Z327" s="107"/>
      <c r="AA327" s="107"/>
      <c r="AB327" s="108"/>
      <c r="AC327" s="101">
        <f t="shared" si="1"/>
        <v>0</v>
      </c>
      <c r="AD327" s="101">
        <f t="shared" si="2"/>
        <v>0</v>
      </c>
    </row>
    <row r="328" ht="24.75" customHeight="1">
      <c r="A328" s="109">
        <f t="shared" si="3"/>
        <v>327</v>
      </c>
      <c r="B328" s="103"/>
      <c r="C328" s="104"/>
      <c r="D328" s="107"/>
      <c r="E328" s="107"/>
      <c r="F328" s="104"/>
      <c r="G328" s="104"/>
      <c r="H328" s="107"/>
      <c r="I328" s="107"/>
      <c r="J328" s="104"/>
      <c r="K328" s="104"/>
      <c r="L328" s="104"/>
      <c r="M328" s="95"/>
      <c r="N328" s="105"/>
      <c r="O328" s="105"/>
      <c r="P328" s="105"/>
      <c r="Q328" s="105"/>
      <c r="R328" s="97"/>
      <c r="S328" s="97"/>
      <c r="T328" s="107"/>
      <c r="U328" s="104"/>
      <c r="V328" s="104"/>
      <c r="W328" s="106"/>
      <c r="X328" s="104"/>
      <c r="Y328" s="106"/>
      <c r="Z328" s="107"/>
      <c r="AA328" s="107"/>
      <c r="AB328" s="108"/>
      <c r="AC328" s="101">
        <f t="shared" si="1"/>
        <v>0</v>
      </c>
      <c r="AD328" s="101">
        <f t="shared" si="2"/>
        <v>0</v>
      </c>
    </row>
    <row r="329" ht="24.75" customHeight="1">
      <c r="A329" s="109">
        <f t="shared" si="3"/>
        <v>328</v>
      </c>
      <c r="B329" s="103"/>
      <c r="C329" s="104"/>
      <c r="D329" s="107"/>
      <c r="E329" s="107"/>
      <c r="F329" s="104"/>
      <c r="G329" s="104"/>
      <c r="H329" s="107"/>
      <c r="I329" s="107"/>
      <c r="J329" s="104"/>
      <c r="K329" s="104"/>
      <c r="L329" s="104"/>
      <c r="M329" s="95"/>
      <c r="N329" s="105"/>
      <c r="O329" s="105"/>
      <c r="P329" s="105"/>
      <c r="Q329" s="105"/>
      <c r="R329" s="97"/>
      <c r="S329" s="97"/>
      <c r="T329" s="107"/>
      <c r="U329" s="104"/>
      <c r="V329" s="104"/>
      <c r="W329" s="106"/>
      <c r="X329" s="104"/>
      <c r="Y329" s="106"/>
      <c r="Z329" s="107"/>
      <c r="AA329" s="107"/>
      <c r="AB329" s="108"/>
      <c r="AC329" s="101">
        <f t="shared" si="1"/>
        <v>0</v>
      </c>
      <c r="AD329" s="101">
        <f t="shared" si="2"/>
        <v>0</v>
      </c>
    </row>
    <row r="330" ht="24.75" customHeight="1">
      <c r="A330" s="109">
        <f t="shared" si="3"/>
        <v>329</v>
      </c>
      <c r="B330" s="103"/>
      <c r="C330" s="104"/>
      <c r="D330" s="107"/>
      <c r="E330" s="107"/>
      <c r="F330" s="104"/>
      <c r="G330" s="104"/>
      <c r="H330" s="107"/>
      <c r="I330" s="107"/>
      <c r="J330" s="104"/>
      <c r="K330" s="104"/>
      <c r="L330" s="104"/>
      <c r="M330" s="95"/>
      <c r="N330" s="105"/>
      <c r="O330" s="105"/>
      <c r="P330" s="105"/>
      <c r="Q330" s="105"/>
      <c r="R330" s="97"/>
      <c r="S330" s="97"/>
      <c r="T330" s="107"/>
      <c r="U330" s="104"/>
      <c r="V330" s="104"/>
      <c r="W330" s="106"/>
      <c r="X330" s="104"/>
      <c r="Y330" s="106"/>
      <c r="Z330" s="107"/>
      <c r="AA330" s="107"/>
      <c r="AB330" s="108"/>
      <c r="AC330" s="101">
        <f t="shared" si="1"/>
        <v>0</v>
      </c>
      <c r="AD330" s="101">
        <f t="shared" si="2"/>
        <v>0</v>
      </c>
    </row>
    <row r="331" ht="24.75" customHeight="1">
      <c r="A331" s="109">
        <f t="shared" si="3"/>
        <v>330</v>
      </c>
      <c r="B331" s="103"/>
      <c r="C331" s="104"/>
      <c r="D331" s="107"/>
      <c r="E331" s="107"/>
      <c r="F331" s="104"/>
      <c r="G331" s="104"/>
      <c r="H331" s="107"/>
      <c r="I331" s="107"/>
      <c r="J331" s="104"/>
      <c r="K331" s="104"/>
      <c r="L331" s="104"/>
      <c r="M331" s="95"/>
      <c r="N331" s="105"/>
      <c r="O331" s="105"/>
      <c r="P331" s="105"/>
      <c r="Q331" s="105"/>
      <c r="R331" s="97"/>
      <c r="S331" s="97"/>
      <c r="T331" s="107"/>
      <c r="U331" s="104"/>
      <c r="V331" s="104"/>
      <c r="W331" s="106"/>
      <c r="X331" s="104"/>
      <c r="Y331" s="106"/>
      <c r="Z331" s="107"/>
      <c r="AA331" s="107"/>
      <c r="AB331" s="108"/>
      <c r="AC331" s="101">
        <f t="shared" si="1"/>
        <v>0</v>
      </c>
      <c r="AD331" s="101">
        <f t="shared" si="2"/>
        <v>0</v>
      </c>
    </row>
    <row r="332" ht="24.75" customHeight="1">
      <c r="A332" s="109">
        <f t="shared" si="3"/>
        <v>331</v>
      </c>
      <c r="B332" s="103"/>
      <c r="C332" s="104"/>
      <c r="D332" s="107"/>
      <c r="E332" s="107"/>
      <c r="F332" s="104"/>
      <c r="G332" s="104"/>
      <c r="H332" s="107"/>
      <c r="I332" s="107"/>
      <c r="J332" s="104"/>
      <c r="K332" s="104"/>
      <c r="L332" s="104"/>
      <c r="M332" s="95"/>
      <c r="N332" s="105"/>
      <c r="O332" s="105"/>
      <c r="P332" s="105"/>
      <c r="Q332" s="105"/>
      <c r="R332" s="97"/>
      <c r="S332" s="97"/>
      <c r="T332" s="107"/>
      <c r="U332" s="104"/>
      <c r="V332" s="104"/>
      <c r="W332" s="106"/>
      <c r="X332" s="104"/>
      <c r="Y332" s="106"/>
      <c r="Z332" s="107"/>
      <c r="AA332" s="107"/>
      <c r="AB332" s="108"/>
      <c r="AC332" s="101">
        <f t="shared" si="1"/>
        <v>0</v>
      </c>
      <c r="AD332" s="101">
        <f t="shared" si="2"/>
        <v>0</v>
      </c>
    </row>
    <row r="333" ht="24.75" customHeight="1">
      <c r="A333" s="109">
        <f t="shared" si="3"/>
        <v>332</v>
      </c>
      <c r="B333" s="103"/>
      <c r="C333" s="104"/>
      <c r="D333" s="107"/>
      <c r="E333" s="107"/>
      <c r="F333" s="104"/>
      <c r="G333" s="104"/>
      <c r="H333" s="107"/>
      <c r="I333" s="107"/>
      <c r="J333" s="104"/>
      <c r="K333" s="104"/>
      <c r="L333" s="104"/>
      <c r="M333" s="95"/>
      <c r="N333" s="105"/>
      <c r="O333" s="105"/>
      <c r="P333" s="105"/>
      <c r="Q333" s="105"/>
      <c r="R333" s="97"/>
      <c r="S333" s="97"/>
      <c r="T333" s="107"/>
      <c r="U333" s="104"/>
      <c r="V333" s="104"/>
      <c r="W333" s="106"/>
      <c r="X333" s="104"/>
      <c r="Y333" s="106"/>
      <c r="Z333" s="107"/>
      <c r="AA333" s="107"/>
      <c r="AB333" s="108"/>
      <c r="AC333" s="101">
        <f t="shared" si="1"/>
        <v>0</v>
      </c>
      <c r="AD333" s="101">
        <f t="shared" si="2"/>
        <v>0</v>
      </c>
    </row>
    <row r="334" ht="24.75" customHeight="1">
      <c r="A334" s="109">
        <f t="shared" si="3"/>
        <v>333</v>
      </c>
      <c r="B334" s="103"/>
      <c r="C334" s="104"/>
      <c r="D334" s="107"/>
      <c r="E334" s="107"/>
      <c r="F334" s="104"/>
      <c r="G334" s="104"/>
      <c r="H334" s="107"/>
      <c r="I334" s="107"/>
      <c r="J334" s="104"/>
      <c r="K334" s="104"/>
      <c r="L334" s="104"/>
      <c r="M334" s="95"/>
      <c r="N334" s="105"/>
      <c r="O334" s="105"/>
      <c r="P334" s="105"/>
      <c r="Q334" s="105"/>
      <c r="R334" s="97"/>
      <c r="S334" s="97"/>
      <c r="T334" s="107"/>
      <c r="U334" s="104"/>
      <c r="V334" s="104"/>
      <c r="W334" s="106"/>
      <c r="X334" s="104"/>
      <c r="Y334" s="106"/>
      <c r="Z334" s="107"/>
      <c r="AA334" s="107"/>
      <c r="AB334" s="108"/>
      <c r="AC334" s="101">
        <f t="shared" si="1"/>
        <v>0</v>
      </c>
      <c r="AD334" s="101">
        <f t="shared" si="2"/>
        <v>0</v>
      </c>
    </row>
    <row r="335" ht="24.75" customHeight="1">
      <c r="A335" s="109">
        <f t="shared" si="3"/>
        <v>334</v>
      </c>
      <c r="B335" s="103"/>
      <c r="C335" s="104"/>
      <c r="D335" s="107"/>
      <c r="E335" s="107"/>
      <c r="F335" s="104"/>
      <c r="G335" s="104"/>
      <c r="H335" s="107"/>
      <c r="I335" s="107"/>
      <c r="J335" s="104"/>
      <c r="K335" s="104"/>
      <c r="L335" s="104"/>
      <c r="M335" s="95"/>
      <c r="N335" s="105"/>
      <c r="O335" s="105"/>
      <c r="P335" s="105"/>
      <c r="Q335" s="105"/>
      <c r="R335" s="97"/>
      <c r="S335" s="97"/>
      <c r="T335" s="107"/>
      <c r="U335" s="104"/>
      <c r="V335" s="104"/>
      <c r="W335" s="106"/>
      <c r="X335" s="104"/>
      <c r="Y335" s="106"/>
      <c r="Z335" s="107"/>
      <c r="AA335" s="107"/>
      <c r="AB335" s="108"/>
      <c r="AC335" s="101">
        <f t="shared" si="1"/>
        <v>0</v>
      </c>
      <c r="AD335" s="101">
        <f t="shared" si="2"/>
        <v>0</v>
      </c>
    </row>
    <row r="336" ht="24.75" customHeight="1">
      <c r="A336" s="109">
        <f t="shared" si="3"/>
        <v>335</v>
      </c>
      <c r="B336" s="103"/>
      <c r="C336" s="104"/>
      <c r="D336" s="107"/>
      <c r="E336" s="107"/>
      <c r="F336" s="104"/>
      <c r="G336" s="104"/>
      <c r="H336" s="107"/>
      <c r="I336" s="107"/>
      <c r="J336" s="104"/>
      <c r="K336" s="104"/>
      <c r="L336" s="104"/>
      <c r="M336" s="95"/>
      <c r="N336" s="105"/>
      <c r="O336" s="105"/>
      <c r="P336" s="105"/>
      <c r="Q336" s="105"/>
      <c r="R336" s="97"/>
      <c r="S336" s="97"/>
      <c r="T336" s="107"/>
      <c r="U336" s="104"/>
      <c r="V336" s="104"/>
      <c r="W336" s="106"/>
      <c r="X336" s="104"/>
      <c r="Y336" s="106"/>
      <c r="Z336" s="107"/>
      <c r="AA336" s="107"/>
      <c r="AB336" s="108"/>
      <c r="AC336" s="101">
        <f t="shared" si="1"/>
        <v>0</v>
      </c>
      <c r="AD336" s="101">
        <f t="shared" si="2"/>
        <v>0</v>
      </c>
    </row>
    <row r="337" ht="24.75" customHeight="1">
      <c r="A337" s="109">
        <f t="shared" si="3"/>
        <v>336</v>
      </c>
      <c r="B337" s="103"/>
      <c r="C337" s="104"/>
      <c r="D337" s="107"/>
      <c r="E337" s="107"/>
      <c r="F337" s="104"/>
      <c r="G337" s="104"/>
      <c r="H337" s="107"/>
      <c r="I337" s="107"/>
      <c r="J337" s="104"/>
      <c r="K337" s="104"/>
      <c r="L337" s="104"/>
      <c r="M337" s="95"/>
      <c r="N337" s="105"/>
      <c r="O337" s="105"/>
      <c r="P337" s="105"/>
      <c r="Q337" s="105"/>
      <c r="R337" s="97"/>
      <c r="S337" s="97"/>
      <c r="T337" s="107"/>
      <c r="U337" s="104"/>
      <c r="V337" s="104"/>
      <c r="W337" s="106"/>
      <c r="X337" s="104"/>
      <c r="Y337" s="106"/>
      <c r="Z337" s="107"/>
      <c r="AA337" s="107"/>
      <c r="AB337" s="108"/>
      <c r="AC337" s="101">
        <f t="shared" si="1"/>
        <v>0</v>
      </c>
      <c r="AD337" s="101">
        <f t="shared" si="2"/>
        <v>0</v>
      </c>
    </row>
    <row r="338" ht="24.75" customHeight="1">
      <c r="A338" s="109">
        <f t="shared" si="3"/>
        <v>337</v>
      </c>
      <c r="B338" s="103"/>
      <c r="C338" s="104"/>
      <c r="D338" s="107"/>
      <c r="E338" s="107"/>
      <c r="F338" s="104"/>
      <c r="G338" s="104"/>
      <c r="H338" s="107"/>
      <c r="I338" s="107"/>
      <c r="J338" s="104"/>
      <c r="K338" s="104"/>
      <c r="L338" s="104"/>
      <c r="M338" s="95"/>
      <c r="N338" s="105"/>
      <c r="O338" s="105"/>
      <c r="P338" s="105"/>
      <c r="Q338" s="105"/>
      <c r="R338" s="97"/>
      <c r="S338" s="97"/>
      <c r="T338" s="107"/>
      <c r="U338" s="104"/>
      <c r="V338" s="104"/>
      <c r="W338" s="106"/>
      <c r="X338" s="104"/>
      <c r="Y338" s="106"/>
      <c r="Z338" s="107"/>
      <c r="AA338" s="107"/>
      <c r="AB338" s="108"/>
      <c r="AC338" s="101">
        <f t="shared" si="1"/>
        <v>0</v>
      </c>
      <c r="AD338" s="101">
        <f t="shared" si="2"/>
        <v>0</v>
      </c>
    </row>
    <row r="339" ht="24.75" customHeight="1">
      <c r="A339" s="109">
        <f t="shared" si="3"/>
        <v>338</v>
      </c>
      <c r="B339" s="103"/>
      <c r="C339" s="104"/>
      <c r="D339" s="107"/>
      <c r="E339" s="107"/>
      <c r="F339" s="104"/>
      <c r="G339" s="104"/>
      <c r="H339" s="107"/>
      <c r="I339" s="107"/>
      <c r="J339" s="104"/>
      <c r="K339" s="104"/>
      <c r="L339" s="104"/>
      <c r="M339" s="95"/>
      <c r="N339" s="105"/>
      <c r="O339" s="105"/>
      <c r="P339" s="105"/>
      <c r="Q339" s="105"/>
      <c r="R339" s="97"/>
      <c r="S339" s="97"/>
      <c r="T339" s="107"/>
      <c r="U339" s="104"/>
      <c r="V339" s="104"/>
      <c r="W339" s="106"/>
      <c r="X339" s="104"/>
      <c r="Y339" s="106"/>
      <c r="Z339" s="107"/>
      <c r="AA339" s="107"/>
      <c r="AB339" s="108"/>
      <c r="AC339" s="101">
        <f t="shared" si="1"/>
        <v>0</v>
      </c>
      <c r="AD339" s="101">
        <f t="shared" si="2"/>
        <v>0</v>
      </c>
    </row>
    <row r="340" ht="24.75" customHeight="1">
      <c r="A340" s="109">
        <f t="shared" si="3"/>
        <v>339</v>
      </c>
      <c r="B340" s="103"/>
      <c r="C340" s="104"/>
      <c r="D340" s="107"/>
      <c r="E340" s="107"/>
      <c r="F340" s="104"/>
      <c r="G340" s="104"/>
      <c r="H340" s="107"/>
      <c r="I340" s="107"/>
      <c r="J340" s="104"/>
      <c r="K340" s="104"/>
      <c r="L340" s="104"/>
      <c r="M340" s="95"/>
      <c r="N340" s="105"/>
      <c r="O340" s="105"/>
      <c r="P340" s="105"/>
      <c r="Q340" s="105"/>
      <c r="R340" s="97"/>
      <c r="S340" s="97"/>
      <c r="T340" s="107"/>
      <c r="U340" s="104"/>
      <c r="V340" s="104"/>
      <c r="W340" s="106"/>
      <c r="X340" s="104"/>
      <c r="Y340" s="106"/>
      <c r="Z340" s="107"/>
      <c r="AA340" s="107"/>
      <c r="AB340" s="108"/>
      <c r="AC340" s="101">
        <f t="shared" si="1"/>
        <v>0</v>
      </c>
      <c r="AD340" s="101">
        <f t="shared" si="2"/>
        <v>0</v>
      </c>
    </row>
    <row r="341" ht="24.75" customHeight="1">
      <c r="A341" s="109">
        <f t="shared" si="3"/>
        <v>340</v>
      </c>
      <c r="B341" s="103"/>
      <c r="C341" s="104"/>
      <c r="D341" s="107"/>
      <c r="E341" s="107"/>
      <c r="F341" s="104"/>
      <c r="G341" s="104"/>
      <c r="H341" s="107"/>
      <c r="I341" s="107"/>
      <c r="J341" s="104"/>
      <c r="K341" s="104"/>
      <c r="L341" s="104"/>
      <c r="M341" s="95"/>
      <c r="N341" s="105"/>
      <c r="O341" s="105"/>
      <c r="P341" s="105"/>
      <c r="Q341" s="105"/>
      <c r="R341" s="97"/>
      <c r="S341" s="97"/>
      <c r="T341" s="107"/>
      <c r="U341" s="104"/>
      <c r="V341" s="104"/>
      <c r="W341" s="106"/>
      <c r="X341" s="104"/>
      <c r="Y341" s="106"/>
      <c r="Z341" s="107"/>
      <c r="AA341" s="107"/>
      <c r="AB341" s="108"/>
      <c r="AC341" s="101">
        <f t="shared" si="1"/>
        <v>0</v>
      </c>
      <c r="AD341" s="101">
        <f t="shared" si="2"/>
        <v>0</v>
      </c>
    </row>
    <row r="342" ht="24.75" customHeight="1">
      <c r="A342" s="109">
        <f t="shared" si="3"/>
        <v>341</v>
      </c>
      <c r="B342" s="103"/>
      <c r="C342" s="104"/>
      <c r="D342" s="107"/>
      <c r="E342" s="107"/>
      <c r="F342" s="104"/>
      <c r="G342" s="104"/>
      <c r="H342" s="107"/>
      <c r="I342" s="107"/>
      <c r="J342" s="104"/>
      <c r="K342" s="104"/>
      <c r="L342" s="104"/>
      <c r="M342" s="95"/>
      <c r="N342" s="105"/>
      <c r="O342" s="105"/>
      <c r="P342" s="105"/>
      <c r="Q342" s="105"/>
      <c r="R342" s="97"/>
      <c r="S342" s="97"/>
      <c r="T342" s="107"/>
      <c r="U342" s="104"/>
      <c r="V342" s="104"/>
      <c r="W342" s="106"/>
      <c r="X342" s="104"/>
      <c r="Y342" s="106"/>
      <c r="Z342" s="107"/>
      <c r="AA342" s="107"/>
      <c r="AB342" s="108"/>
      <c r="AC342" s="101">
        <f t="shared" si="1"/>
        <v>0</v>
      </c>
      <c r="AD342" s="101">
        <f t="shared" si="2"/>
        <v>0</v>
      </c>
    </row>
    <row r="343" ht="24.75" customHeight="1">
      <c r="A343" s="109">
        <f t="shared" si="3"/>
        <v>342</v>
      </c>
      <c r="B343" s="103"/>
      <c r="C343" s="104"/>
      <c r="D343" s="107"/>
      <c r="E343" s="107"/>
      <c r="F343" s="104"/>
      <c r="G343" s="104"/>
      <c r="H343" s="107"/>
      <c r="I343" s="107"/>
      <c r="J343" s="104"/>
      <c r="K343" s="104"/>
      <c r="L343" s="104"/>
      <c r="M343" s="95"/>
      <c r="N343" s="105"/>
      <c r="O343" s="105"/>
      <c r="P343" s="105"/>
      <c r="Q343" s="105"/>
      <c r="R343" s="97"/>
      <c r="S343" s="97"/>
      <c r="T343" s="107"/>
      <c r="U343" s="104"/>
      <c r="V343" s="104"/>
      <c r="W343" s="106"/>
      <c r="X343" s="104"/>
      <c r="Y343" s="106"/>
      <c r="Z343" s="107"/>
      <c r="AA343" s="107"/>
      <c r="AB343" s="108"/>
      <c r="AC343" s="101">
        <f t="shared" si="1"/>
        <v>0</v>
      </c>
      <c r="AD343" s="101">
        <f t="shared" si="2"/>
        <v>0</v>
      </c>
    </row>
    <row r="344" ht="24.75" customHeight="1">
      <c r="A344" s="109">
        <f t="shared" si="3"/>
        <v>343</v>
      </c>
      <c r="B344" s="103"/>
      <c r="C344" s="104"/>
      <c r="D344" s="107"/>
      <c r="E344" s="107"/>
      <c r="F344" s="104"/>
      <c r="G344" s="104"/>
      <c r="H344" s="107"/>
      <c r="I344" s="107"/>
      <c r="J344" s="104"/>
      <c r="K344" s="104"/>
      <c r="L344" s="104"/>
      <c r="M344" s="95"/>
      <c r="N344" s="105"/>
      <c r="O344" s="105"/>
      <c r="P344" s="105"/>
      <c r="Q344" s="105"/>
      <c r="R344" s="97"/>
      <c r="S344" s="97"/>
      <c r="T344" s="107"/>
      <c r="U344" s="104"/>
      <c r="V344" s="104"/>
      <c r="W344" s="106"/>
      <c r="X344" s="104"/>
      <c r="Y344" s="106"/>
      <c r="Z344" s="107"/>
      <c r="AA344" s="107"/>
      <c r="AB344" s="108"/>
      <c r="AC344" s="101">
        <f t="shared" si="1"/>
        <v>0</v>
      </c>
      <c r="AD344" s="101">
        <f t="shared" si="2"/>
        <v>0</v>
      </c>
    </row>
    <row r="345" ht="24.75" customHeight="1">
      <c r="A345" s="109">
        <f t="shared" si="3"/>
        <v>344</v>
      </c>
      <c r="B345" s="103"/>
      <c r="C345" s="104"/>
      <c r="D345" s="107"/>
      <c r="E345" s="107"/>
      <c r="F345" s="104"/>
      <c r="G345" s="104"/>
      <c r="H345" s="107"/>
      <c r="I345" s="107"/>
      <c r="J345" s="104"/>
      <c r="K345" s="104"/>
      <c r="L345" s="104"/>
      <c r="M345" s="95"/>
      <c r="N345" s="105"/>
      <c r="O345" s="105"/>
      <c r="P345" s="105"/>
      <c r="Q345" s="105"/>
      <c r="R345" s="97"/>
      <c r="S345" s="97"/>
      <c r="T345" s="107"/>
      <c r="U345" s="104"/>
      <c r="V345" s="104"/>
      <c r="W345" s="106"/>
      <c r="X345" s="104"/>
      <c r="Y345" s="106"/>
      <c r="Z345" s="107"/>
      <c r="AA345" s="107"/>
      <c r="AB345" s="108"/>
      <c r="AC345" s="101">
        <f t="shared" si="1"/>
        <v>0</v>
      </c>
      <c r="AD345" s="101">
        <f t="shared" si="2"/>
        <v>0</v>
      </c>
    </row>
    <row r="346" ht="24.75" customHeight="1">
      <c r="A346" s="109">
        <f t="shared" si="3"/>
        <v>345</v>
      </c>
      <c r="B346" s="103"/>
      <c r="C346" s="104"/>
      <c r="D346" s="107"/>
      <c r="E346" s="107"/>
      <c r="F346" s="104"/>
      <c r="G346" s="104"/>
      <c r="H346" s="107"/>
      <c r="I346" s="107"/>
      <c r="J346" s="104"/>
      <c r="K346" s="104"/>
      <c r="L346" s="104"/>
      <c r="M346" s="95"/>
      <c r="N346" s="105"/>
      <c r="O346" s="105"/>
      <c r="P346" s="105"/>
      <c r="Q346" s="105"/>
      <c r="R346" s="97"/>
      <c r="S346" s="97"/>
      <c r="T346" s="107"/>
      <c r="U346" s="104"/>
      <c r="V346" s="104"/>
      <c r="W346" s="106"/>
      <c r="X346" s="104"/>
      <c r="Y346" s="106"/>
      <c r="Z346" s="107"/>
      <c r="AA346" s="107"/>
      <c r="AB346" s="108"/>
      <c r="AC346" s="101">
        <f t="shared" si="1"/>
        <v>0</v>
      </c>
      <c r="AD346" s="101">
        <f t="shared" si="2"/>
        <v>0</v>
      </c>
    </row>
    <row r="347" ht="24.75" customHeight="1">
      <c r="A347" s="109">
        <f t="shared" si="3"/>
        <v>346</v>
      </c>
      <c r="B347" s="103"/>
      <c r="C347" s="104"/>
      <c r="D347" s="107"/>
      <c r="E347" s="107"/>
      <c r="F347" s="104"/>
      <c r="G347" s="104"/>
      <c r="H347" s="107"/>
      <c r="I347" s="107"/>
      <c r="J347" s="104"/>
      <c r="K347" s="104"/>
      <c r="L347" s="104"/>
      <c r="M347" s="95"/>
      <c r="N347" s="105"/>
      <c r="O347" s="105"/>
      <c r="P347" s="105"/>
      <c r="Q347" s="105"/>
      <c r="R347" s="97"/>
      <c r="S347" s="97"/>
      <c r="T347" s="107"/>
      <c r="U347" s="104"/>
      <c r="V347" s="104"/>
      <c r="W347" s="106"/>
      <c r="X347" s="104"/>
      <c r="Y347" s="106"/>
      <c r="Z347" s="107"/>
      <c r="AA347" s="107"/>
      <c r="AB347" s="108"/>
      <c r="AC347" s="101">
        <f t="shared" si="1"/>
        <v>0</v>
      </c>
      <c r="AD347" s="101">
        <f t="shared" si="2"/>
        <v>0</v>
      </c>
    </row>
    <row r="348" ht="24.75" customHeight="1">
      <c r="A348" s="109">
        <f t="shared" si="3"/>
        <v>347</v>
      </c>
      <c r="B348" s="103"/>
      <c r="C348" s="104"/>
      <c r="D348" s="107"/>
      <c r="E348" s="107"/>
      <c r="F348" s="104"/>
      <c r="G348" s="104"/>
      <c r="H348" s="107"/>
      <c r="I348" s="107"/>
      <c r="J348" s="104"/>
      <c r="K348" s="104"/>
      <c r="L348" s="104"/>
      <c r="M348" s="95"/>
      <c r="N348" s="105"/>
      <c r="O348" s="105"/>
      <c r="P348" s="105"/>
      <c r="Q348" s="105"/>
      <c r="R348" s="97"/>
      <c r="S348" s="97"/>
      <c r="T348" s="107"/>
      <c r="U348" s="104"/>
      <c r="V348" s="104"/>
      <c r="W348" s="106"/>
      <c r="X348" s="104"/>
      <c r="Y348" s="106"/>
      <c r="Z348" s="107"/>
      <c r="AA348" s="107"/>
      <c r="AB348" s="108"/>
      <c r="AC348" s="101">
        <f t="shared" si="1"/>
        <v>0</v>
      </c>
      <c r="AD348" s="101">
        <f t="shared" si="2"/>
        <v>0</v>
      </c>
    </row>
    <row r="349" ht="24.75" customHeight="1">
      <c r="A349" s="109">
        <f t="shared" si="3"/>
        <v>348</v>
      </c>
      <c r="B349" s="103"/>
      <c r="C349" s="104"/>
      <c r="D349" s="107"/>
      <c r="E349" s="107"/>
      <c r="F349" s="104"/>
      <c r="G349" s="104"/>
      <c r="H349" s="107"/>
      <c r="I349" s="107"/>
      <c r="J349" s="104"/>
      <c r="K349" s="104"/>
      <c r="L349" s="104"/>
      <c r="M349" s="95"/>
      <c r="N349" s="105"/>
      <c r="O349" s="105"/>
      <c r="P349" s="105"/>
      <c r="Q349" s="105"/>
      <c r="R349" s="97"/>
      <c r="S349" s="97"/>
      <c r="T349" s="107"/>
      <c r="U349" s="104"/>
      <c r="V349" s="104"/>
      <c r="W349" s="106"/>
      <c r="X349" s="104"/>
      <c r="Y349" s="106"/>
      <c r="Z349" s="107"/>
      <c r="AA349" s="107"/>
      <c r="AB349" s="108"/>
      <c r="AC349" s="101">
        <f t="shared" si="1"/>
        <v>0</v>
      </c>
      <c r="AD349" s="101">
        <f t="shared" si="2"/>
        <v>0</v>
      </c>
    </row>
    <row r="350" ht="24.75" customHeight="1">
      <c r="A350" s="109">
        <f t="shared" si="3"/>
        <v>349</v>
      </c>
      <c r="B350" s="103"/>
      <c r="C350" s="104"/>
      <c r="D350" s="107"/>
      <c r="E350" s="107"/>
      <c r="F350" s="104"/>
      <c r="G350" s="104"/>
      <c r="H350" s="107"/>
      <c r="I350" s="107"/>
      <c r="J350" s="104"/>
      <c r="K350" s="104"/>
      <c r="L350" s="104"/>
      <c r="M350" s="95"/>
      <c r="N350" s="105"/>
      <c r="O350" s="105"/>
      <c r="P350" s="105"/>
      <c r="Q350" s="105"/>
      <c r="R350" s="97"/>
      <c r="S350" s="97"/>
      <c r="T350" s="107"/>
      <c r="U350" s="104"/>
      <c r="V350" s="104"/>
      <c r="W350" s="106"/>
      <c r="X350" s="104"/>
      <c r="Y350" s="106"/>
      <c r="Z350" s="107"/>
      <c r="AA350" s="107"/>
      <c r="AB350" s="108"/>
      <c r="AC350" s="101">
        <f t="shared" si="1"/>
        <v>0</v>
      </c>
      <c r="AD350" s="101">
        <f t="shared" si="2"/>
        <v>0</v>
      </c>
    </row>
    <row r="351" ht="24.75" customHeight="1">
      <c r="A351" s="109">
        <f t="shared" si="3"/>
        <v>350</v>
      </c>
      <c r="B351" s="103"/>
      <c r="C351" s="104"/>
      <c r="D351" s="107"/>
      <c r="E351" s="107"/>
      <c r="F351" s="104"/>
      <c r="G351" s="104"/>
      <c r="H351" s="107"/>
      <c r="I351" s="107"/>
      <c r="J351" s="104"/>
      <c r="K351" s="104"/>
      <c r="L351" s="104"/>
      <c r="M351" s="95"/>
      <c r="N351" s="105"/>
      <c r="O351" s="105"/>
      <c r="P351" s="105"/>
      <c r="Q351" s="105"/>
      <c r="R351" s="97"/>
      <c r="S351" s="97"/>
      <c r="T351" s="107"/>
      <c r="U351" s="104"/>
      <c r="V351" s="104"/>
      <c r="W351" s="106"/>
      <c r="X351" s="104"/>
      <c r="Y351" s="106"/>
      <c r="Z351" s="107"/>
      <c r="AA351" s="107"/>
      <c r="AB351" s="108"/>
      <c r="AC351" s="101">
        <f t="shared" si="1"/>
        <v>0</v>
      </c>
      <c r="AD351" s="101">
        <f t="shared" si="2"/>
        <v>0</v>
      </c>
    </row>
    <row r="352" ht="24.75" customHeight="1">
      <c r="A352" s="109">
        <f t="shared" si="3"/>
        <v>351</v>
      </c>
      <c r="B352" s="103"/>
      <c r="C352" s="104"/>
      <c r="D352" s="107"/>
      <c r="E352" s="107"/>
      <c r="F352" s="104"/>
      <c r="G352" s="104"/>
      <c r="H352" s="107"/>
      <c r="I352" s="107"/>
      <c r="J352" s="104"/>
      <c r="K352" s="104"/>
      <c r="L352" s="104"/>
      <c r="M352" s="95"/>
      <c r="N352" s="105"/>
      <c r="O352" s="105"/>
      <c r="P352" s="105"/>
      <c r="Q352" s="105"/>
      <c r="R352" s="97"/>
      <c r="S352" s="97"/>
      <c r="T352" s="107"/>
      <c r="U352" s="104"/>
      <c r="V352" s="104"/>
      <c r="W352" s="106"/>
      <c r="X352" s="104"/>
      <c r="Y352" s="106"/>
      <c r="Z352" s="107"/>
      <c r="AA352" s="107"/>
      <c r="AB352" s="108"/>
      <c r="AC352" s="101">
        <f t="shared" si="1"/>
        <v>0</v>
      </c>
      <c r="AD352" s="101">
        <f t="shared" si="2"/>
        <v>0</v>
      </c>
    </row>
    <row r="353" ht="24.75" customHeight="1">
      <c r="A353" s="109">
        <f t="shared" si="3"/>
        <v>352</v>
      </c>
      <c r="B353" s="103"/>
      <c r="C353" s="104"/>
      <c r="D353" s="107"/>
      <c r="E353" s="107"/>
      <c r="F353" s="104"/>
      <c r="G353" s="104"/>
      <c r="H353" s="107"/>
      <c r="I353" s="107"/>
      <c r="J353" s="104"/>
      <c r="K353" s="104"/>
      <c r="L353" s="104"/>
      <c r="M353" s="95"/>
      <c r="N353" s="105"/>
      <c r="O353" s="105"/>
      <c r="P353" s="105"/>
      <c r="Q353" s="105"/>
      <c r="R353" s="97"/>
      <c r="S353" s="97"/>
      <c r="T353" s="107"/>
      <c r="U353" s="104"/>
      <c r="V353" s="104"/>
      <c r="W353" s="106"/>
      <c r="X353" s="104"/>
      <c r="Y353" s="106"/>
      <c r="Z353" s="107"/>
      <c r="AA353" s="107"/>
      <c r="AB353" s="108"/>
      <c r="AC353" s="101">
        <f t="shared" si="1"/>
        <v>0</v>
      </c>
      <c r="AD353" s="101">
        <f t="shared" si="2"/>
        <v>0</v>
      </c>
    </row>
    <row r="354" ht="24.75" customHeight="1">
      <c r="A354" s="109">
        <f t="shared" si="3"/>
        <v>353</v>
      </c>
      <c r="B354" s="103"/>
      <c r="C354" s="104"/>
      <c r="D354" s="107"/>
      <c r="E354" s="107"/>
      <c r="F354" s="104"/>
      <c r="G354" s="104"/>
      <c r="H354" s="107"/>
      <c r="I354" s="107"/>
      <c r="J354" s="104"/>
      <c r="K354" s="104"/>
      <c r="L354" s="104"/>
      <c r="M354" s="95"/>
      <c r="N354" s="105"/>
      <c r="O354" s="105"/>
      <c r="P354" s="105"/>
      <c r="Q354" s="105"/>
      <c r="R354" s="97"/>
      <c r="S354" s="97"/>
      <c r="T354" s="107"/>
      <c r="U354" s="104"/>
      <c r="V354" s="104"/>
      <c r="W354" s="106"/>
      <c r="X354" s="104"/>
      <c r="Y354" s="106"/>
      <c r="Z354" s="107"/>
      <c r="AA354" s="107"/>
      <c r="AB354" s="108"/>
      <c r="AC354" s="101">
        <f t="shared" si="1"/>
        <v>0</v>
      </c>
      <c r="AD354" s="101">
        <f t="shared" si="2"/>
        <v>0</v>
      </c>
    </row>
    <row r="355" ht="24.75" customHeight="1">
      <c r="A355" s="109">
        <f t="shared" si="3"/>
        <v>354</v>
      </c>
      <c r="B355" s="103"/>
      <c r="C355" s="104"/>
      <c r="D355" s="107"/>
      <c r="E355" s="107"/>
      <c r="F355" s="104"/>
      <c r="G355" s="104"/>
      <c r="H355" s="107"/>
      <c r="I355" s="107"/>
      <c r="J355" s="104"/>
      <c r="K355" s="104"/>
      <c r="L355" s="104"/>
      <c r="M355" s="95"/>
      <c r="N355" s="105"/>
      <c r="O355" s="105"/>
      <c r="P355" s="105"/>
      <c r="Q355" s="105"/>
      <c r="R355" s="97"/>
      <c r="S355" s="97"/>
      <c r="T355" s="107"/>
      <c r="U355" s="104"/>
      <c r="V355" s="104"/>
      <c r="W355" s="106"/>
      <c r="X355" s="104"/>
      <c r="Y355" s="106"/>
      <c r="Z355" s="107"/>
      <c r="AA355" s="107"/>
      <c r="AB355" s="108"/>
      <c r="AC355" s="101">
        <f t="shared" si="1"/>
        <v>0</v>
      </c>
      <c r="AD355" s="101">
        <f t="shared" si="2"/>
        <v>0</v>
      </c>
    </row>
    <row r="356" ht="24.75" customHeight="1">
      <c r="A356" s="109">
        <f t="shared" si="3"/>
        <v>355</v>
      </c>
      <c r="B356" s="103"/>
      <c r="C356" s="104"/>
      <c r="D356" s="107"/>
      <c r="E356" s="107"/>
      <c r="F356" s="104"/>
      <c r="G356" s="104"/>
      <c r="H356" s="107"/>
      <c r="I356" s="107"/>
      <c r="J356" s="104"/>
      <c r="K356" s="104"/>
      <c r="L356" s="104"/>
      <c r="M356" s="95"/>
      <c r="N356" s="105"/>
      <c r="O356" s="105"/>
      <c r="P356" s="105"/>
      <c r="Q356" s="105"/>
      <c r="R356" s="97"/>
      <c r="S356" s="97"/>
      <c r="T356" s="107"/>
      <c r="U356" s="104"/>
      <c r="V356" s="104"/>
      <c r="W356" s="106"/>
      <c r="X356" s="104"/>
      <c r="Y356" s="106"/>
      <c r="Z356" s="107"/>
      <c r="AA356" s="107"/>
      <c r="AB356" s="108"/>
      <c r="AC356" s="101">
        <f t="shared" si="1"/>
        <v>0</v>
      </c>
      <c r="AD356" s="101">
        <f t="shared" si="2"/>
        <v>0</v>
      </c>
    </row>
    <row r="357" ht="24.75" customHeight="1">
      <c r="A357" s="109">
        <f t="shared" si="3"/>
        <v>356</v>
      </c>
      <c r="B357" s="103"/>
      <c r="C357" s="104"/>
      <c r="D357" s="107"/>
      <c r="E357" s="107"/>
      <c r="F357" s="104"/>
      <c r="G357" s="104"/>
      <c r="H357" s="107"/>
      <c r="I357" s="107"/>
      <c r="J357" s="104"/>
      <c r="K357" s="104"/>
      <c r="L357" s="104"/>
      <c r="M357" s="95"/>
      <c r="N357" s="105"/>
      <c r="O357" s="105"/>
      <c r="P357" s="105"/>
      <c r="Q357" s="105"/>
      <c r="R357" s="97"/>
      <c r="S357" s="97"/>
      <c r="T357" s="107"/>
      <c r="U357" s="104"/>
      <c r="V357" s="104"/>
      <c r="W357" s="106"/>
      <c r="X357" s="104"/>
      <c r="Y357" s="106"/>
      <c r="Z357" s="107"/>
      <c r="AA357" s="107"/>
      <c r="AB357" s="108"/>
      <c r="AC357" s="101">
        <f t="shared" si="1"/>
        <v>0</v>
      </c>
      <c r="AD357" s="101">
        <f t="shared" si="2"/>
        <v>0</v>
      </c>
    </row>
    <row r="358" ht="24.75" customHeight="1">
      <c r="A358" s="109">
        <f t="shared" si="3"/>
        <v>357</v>
      </c>
      <c r="B358" s="103"/>
      <c r="C358" s="104"/>
      <c r="D358" s="107"/>
      <c r="E358" s="107"/>
      <c r="F358" s="104"/>
      <c r="G358" s="104"/>
      <c r="H358" s="107"/>
      <c r="I358" s="107"/>
      <c r="J358" s="104"/>
      <c r="K358" s="104"/>
      <c r="L358" s="104"/>
      <c r="M358" s="95"/>
      <c r="N358" s="105"/>
      <c r="O358" s="105"/>
      <c r="P358" s="105"/>
      <c r="Q358" s="105"/>
      <c r="R358" s="97"/>
      <c r="S358" s="97"/>
      <c r="T358" s="107"/>
      <c r="U358" s="104"/>
      <c r="V358" s="104"/>
      <c r="W358" s="106"/>
      <c r="X358" s="104"/>
      <c r="Y358" s="106"/>
      <c r="Z358" s="107"/>
      <c r="AA358" s="107"/>
      <c r="AB358" s="108"/>
      <c r="AC358" s="101">
        <f t="shared" si="1"/>
        <v>0</v>
      </c>
      <c r="AD358" s="101">
        <f t="shared" si="2"/>
        <v>0</v>
      </c>
    </row>
    <row r="359" ht="24.75" customHeight="1">
      <c r="A359" s="109">
        <f t="shared" si="3"/>
        <v>358</v>
      </c>
      <c r="B359" s="103"/>
      <c r="C359" s="104"/>
      <c r="D359" s="107"/>
      <c r="E359" s="107"/>
      <c r="F359" s="104"/>
      <c r="G359" s="104"/>
      <c r="H359" s="107"/>
      <c r="I359" s="107"/>
      <c r="J359" s="104"/>
      <c r="K359" s="104"/>
      <c r="L359" s="104"/>
      <c r="M359" s="95"/>
      <c r="N359" s="105"/>
      <c r="O359" s="105"/>
      <c r="P359" s="105"/>
      <c r="Q359" s="105"/>
      <c r="R359" s="97"/>
      <c r="S359" s="97"/>
      <c r="T359" s="107"/>
      <c r="U359" s="104"/>
      <c r="V359" s="104"/>
      <c r="W359" s="106"/>
      <c r="X359" s="104"/>
      <c r="Y359" s="106"/>
      <c r="Z359" s="107"/>
      <c r="AA359" s="107"/>
      <c r="AB359" s="108"/>
      <c r="AC359" s="101">
        <f t="shared" si="1"/>
        <v>0</v>
      </c>
      <c r="AD359" s="101">
        <f t="shared" si="2"/>
        <v>0</v>
      </c>
    </row>
    <row r="360" ht="24.75" customHeight="1">
      <c r="A360" s="109">
        <f t="shared" si="3"/>
        <v>359</v>
      </c>
      <c r="B360" s="103"/>
      <c r="C360" s="104"/>
      <c r="D360" s="107"/>
      <c r="E360" s="107"/>
      <c r="F360" s="104"/>
      <c r="G360" s="104"/>
      <c r="H360" s="107"/>
      <c r="I360" s="107"/>
      <c r="J360" s="104"/>
      <c r="K360" s="104"/>
      <c r="L360" s="104"/>
      <c r="M360" s="95"/>
      <c r="N360" s="105"/>
      <c r="O360" s="105"/>
      <c r="P360" s="105"/>
      <c r="Q360" s="105"/>
      <c r="R360" s="97"/>
      <c r="S360" s="97"/>
      <c r="T360" s="107"/>
      <c r="U360" s="104"/>
      <c r="V360" s="104"/>
      <c r="W360" s="106"/>
      <c r="X360" s="104"/>
      <c r="Y360" s="106"/>
      <c r="Z360" s="107"/>
      <c r="AA360" s="107"/>
      <c r="AB360" s="108"/>
      <c r="AC360" s="101">
        <f t="shared" si="1"/>
        <v>0</v>
      </c>
      <c r="AD360" s="101">
        <f t="shared" si="2"/>
        <v>0</v>
      </c>
    </row>
    <row r="361" ht="24.75" customHeight="1">
      <c r="A361" s="109">
        <f t="shared" si="3"/>
        <v>360</v>
      </c>
      <c r="B361" s="103"/>
      <c r="C361" s="104"/>
      <c r="D361" s="107"/>
      <c r="E361" s="107"/>
      <c r="F361" s="104"/>
      <c r="G361" s="104"/>
      <c r="H361" s="107"/>
      <c r="I361" s="107"/>
      <c r="J361" s="104"/>
      <c r="K361" s="104"/>
      <c r="L361" s="104"/>
      <c r="M361" s="95"/>
      <c r="N361" s="105"/>
      <c r="O361" s="105"/>
      <c r="P361" s="105"/>
      <c r="Q361" s="105"/>
      <c r="R361" s="97"/>
      <c r="S361" s="97"/>
      <c r="T361" s="107"/>
      <c r="U361" s="104"/>
      <c r="V361" s="104"/>
      <c r="W361" s="106"/>
      <c r="X361" s="104"/>
      <c r="Y361" s="106"/>
      <c r="Z361" s="107"/>
      <c r="AA361" s="107"/>
      <c r="AB361" s="108"/>
      <c r="AC361" s="101">
        <f t="shared" si="1"/>
        <v>0</v>
      </c>
      <c r="AD361" s="101">
        <f t="shared" si="2"/>
        <v>0</v>
      </c>
    </row>
    <row r="362" ht="24.75" customHeight="1">
      <c r="A362" s="109">
        <f t="shared" si="3"/>
        <v>361</v>
      </c>
      <c r="B362" s="103"/>
      <c r="C362" s="104"/>
      <c r="D362" s="107"/>
      <c r="E362" s="107"/>
      <c r="F362" s="104"/>
      <c r="G362" s="104"/>
      <c r="H362" s="107"/>
      <c r="I362" s="107"/>
      <c r="J362" s="104"/>
      <c r="K362" s="104"/>
      <c r="L362" s="104"/>
      <c r="M362" s="95"/>
      <c r="N362" s="105"/>
      <c r="O362" s="105"/>
      <c r="P362" s="105"/>
      <c r="Q362" s="105"/>
      <c r="R362" s="97"/>
      <c r="S362" s="97"/>
      <c r="T362" s="107"/>
      <c r="U362" s="104"/>
      <c r="V362" s="104"/>
      <c r="W362" s="106"/>
      <c r="X362" s="104"/>
      <c r="Y362" s="106"/>
      <c r="Z362" s="107"/>
      <c r="AA362" s="107"/>
      <c r="AB362" s="108"/>
      <c r="AC362" s="101">
        <f t="shared" si="1"/>
        <v>0</v>
      </c>
      <c r="AD362" s="101">
        <f t="shared" si="2"/>
        <v>0</v>
      </c>
    </row>
    <row r="363" ht="24.75" customHeight="1">
      <c r="A363" s="109">
        <f t="shared" si="3"/>
        <v>362</v>
      </c>
      <c r="B363" s="103"/>
      <c r="C363" s="104"/>
      <c r="D363" s="107"/>
      <c r="E363" s="107"/>
      <c r="F363" s="104"/>
      <c r="G363" s="104"/>
      <c r="H363" s="107"/>
      <c r="I363" s="107"/>
      <c r="J363" s="104"/>
      <c r="K363" s="104"/>
      <c r="L363" s="104"/>
      <c r="M363" s="95"/>
      <c r="N363" s="105"/>
      <c r="O363" s="105"/>
      <c r="P363" s="105"/>
      <c r="Q363" s="105"/>
      <c r="R363" s="97"/>
      <c r="S363" s="97"/>
      <c r="T363" s="107"/>
      <c r="U363" s="104"/>
      <c r="V363" s="104"/>
      <c r="W363" s="106"/>
      <c r="X363" s="104"/>
      <c r="Y363" s="106"/>
      <c r="Z363" s="107"/>
      <c r="AA363" s="107"/>
      <c r="AB363" s="108"/>
      <c r="AC363" s="101">
        <f t="shared" si="1"/>
        <v>0</v>
      </c>
      <c r="AD363" s="101">
        <f t="shared" si="2"/>
        <v>0</v>
      </c>
    </row>
    <row r="364" ht="24.75" customHeight="1">
      <c r="A364" s="109">
        <f t="shared" si="3"/>
        <v>363</v>
      </c>
      <c r="B364" s="103"/>
      <c r="C364" s="104"/>
      <c r="D364" s="107"/>
      <c r="E364" s="107"/>
      <c r="F364" s="104"/>
      <c r="G364" s="104"/>
      <c r="H364" s="107"/>
      <c r="I364" s="107"/>
      <c r="J364" s="104"/>
      <c r="K364" s="104"/>
      <c r="L364" s="104"/>
      <c r="M364" s="95"/>
      <c r="N364" s="105"/>
      <c r="O364" s="105"/>
      <c r="P364" s="105"/>
      <c r="Q364" s="105"/>
      <c r="R364" s="97"/>
      <c r="S364" s="97"/>
      <c r="T364" s="107"/>
      <c r="U364" s="104"/>
      <c r="V364" s="104"/>
      <c r="W364" s="106"/>
      <c r="X364" s="104"/>
      <c r="Y364" s="106"/>
      <c r="Z364" s="107"/>
      <c r="AA364" s="107"/>
      <c r="AB364" s="108"/>
      <c r="AC364" s="101">
        <f t="shared" si="1"/>
        <v>0</v>
      </c>
      <c r="AD364" s="101">
        <f t="shared" si="2"/>
        <v>0</v>
      </c>
    </row>
    <row r="365" ht="24.75" customHeight="1">
      <c r="A365" s="109">
        <f t="shared" si="3"/>
        <v>364</v>
      </c>
      <c r="B365" s="103"/>
      <c r="C365" s="104"/>
      <c r="D365" s="107"/>
      <c r="E365" s="107"/>
      <c r="F365" s="104"/>
      <c r="G365" s="104"/>
      <c r="H365" s="107"/>
      <c r="I365" s="107"/>
      <c r="J365" s="104"/>
      <c r="K365" s="104"/>
      <c r="L365" s="104"/>
      <c r="M365" s="95"/>
      <c r="N365" s="105"/>
      <c r="O365" s="105"/>
      <c r="P365" s="105"/>
      <c r="Q365" s="105"/>
      <c r="R365" s="97"/>
      <c r="S365" s="97"/>
      <c r="T365" s="107"/>
      <c r="U365" s="104"/>
      <c r="V365" s="104"/>
      <c r="W365" s="106"/>
      <c r="X365" s="104"/>
      <c r="Y365" s="106"/>
      <c r="Z365" s="107"/>
      <c r="AA365" s="107"/>
      <c r="AB365" s="108"/>
      <c r="AC365" s="101">
        <f t="shared" si="1"/>
        <v>0</v>
      </c>
      <c r="AD365" s="101">
        <f t="shared" si="2"/>
        <v>0</v>
      </c>
    </row>
    <row r="366" ht="24.75" customHeight="1">
      <c r="A366" s="109">
        <f t="shared" si="3"/>
        <v>365</v>
      </c>
      <c r="B366" s="103"/>
      <c r="C366" s="104"/>
      <c r="D366" s="107"/>
      <c r="E366" s="107"/>
      <c r="F366" s="104"/>
      <c r="G366" s="104"/>
      <c r="H366" s="107"/>
      <c r="I366" s="107"/>
      <c r="J366" s="104"/>
      <c r="K366" s="104"/>
      <c r="L366" s="104"/>
      <c r="M366" s="95"/>
      <c r="N366" s="105"/>
      <c r="O366" s="105"/>
      <c r="P366" s="105"/>
      <c r="Q366" s="105"/>
      <c r="R366" s="97"/>
      <c r="S366" s="97"/>
      <c r="T366" s="107"/>
      <c r="U366" s="104"/>
      <c r="V366" s="104"/>
      <c r="W366" s="106"/>
      <c r="X366" s="104"/>
      <c r="Y366" s="106"/>
      <c r="Z366" s="107"/>
      <c r="AA366" s="107"/>
      <c r="AB366" s="108"/>
      <c r="AC366" s="101">
        <f t="shared" si="1"/>
        <v>0</v>
      </c>
      <c r="AD366" s="101">
        <f t="shared" si="2"/>
        <v>0</v>
      </c>
    </row>
    <row r="367" ht="24.75" customHeight="1">
      <c r="A367" s="109">
        <f t="shared" si="3"/>
        <v>366</v>
      </c>
      <c r="B367" s="103"/>
      <c r="C367" s="104"/>
      <c r="D367" s="107"/>
      <c r="E367" s="107"/>
      <c r="F367" s="104"/>
      <c r="G367" s="104"/>
      <c r="H367" s="107"/>
      <c r="I367" s="107"/>
      <c r="J367" s="104"/>
      <c r="K367" s="104"/>
      <c r="L367" s="104"/>
      <c r="M367" s="95"/>
      <c r="N367" s="105"/>
      <c r="O367" s="105"/>
      <c r="P367" s="105"/>
      <c r="Q367" s="105"/>
      <c r="R367" s="97"/>
      <c r="S367" s="97"/>
      <c r="T367" s="107"/>
      <c r="U367" s="104"/>
      <c r="V367" s="104"/>
      <c r="W367" s="106"/>
      <c r="X367" s="104"/>
      <c r="Y367" s="106"/>
      <c r="Z367" s="107"/>
      <c r="AA367" s="107"/>
      <c r="AB367" s="108"/>
      <c r="AC367" s="101">
        <f t="shared" si="1"/>
        <v>0</v>
      </c>
      <c r="AD367" s="101">
        <f t="shared" si="2"/>
        <v>0</v>
      </c>
    </row>
    <row r="368" ht="24.75" customHeight="1">
      <c r="A368" s="109">
        <f t="shared" si="3"/>
        <v>367</v>
      </c>
      <c r="B368" s="103"/>
      <c r="C368" s="104"/>
      <c r="D368" s="107"/>
      <c r="E368" s="107"/>
      <c r="F368" s="104"/>
      <c r="G368" s="104"/>
      <c r="H368" s="107"/>
      <c r="I368" s="107"/>
      <c r="J368" s="104"/>
      <c r="K368" s="104"/>
      <c r="L368" s="104"/>
      <c r="M368" s="95"/>
      <c r="N368" s="105"/>
      <c r="O368" s="105"/>
      <c r="P368" s="105"/>
      <c r="Q368" s="105"/>
      <c r="R368" s="97"/>
      <c r="S368" s="97"/>
      <c r="T368" s="107"/>
      <c r="U368" s="104"/>
      <c r="V368" s="104"/>
      <c r="W368" s="106"/>
      <c r="X368" s="104"/>
      <c r="Y368" s="106"/>
      <c r="Z368" s="107"/>
      <c r="AA368" s="107"/>
      <c r="AB368" s="108"/>
      <c r="AC368" s="101">
        <f t="shared" si="1"/>
        <v>0</v>
      </c>
      <c r="AD368" s="101">
        <f t="shared" si="2"/>
        <v>0</v>
      </c>
    </row>
    <row r="369" ht="24.75" customHeight="1">
      <c r="A369" s="109">
        <f t="shared" si="3"/>
        <v>368</v>
      </c>
      <c r="B369" s="103"/>
      <c r="C369" s="104"/>
      <c r="D369" s="107"/>
      <c r="E369" s="107"/>
      <c r="F369" s="104"/>
      <c r="G369" s="104"/>
      <c r="H369" s="107"/>
      <c r="I369" s="107"/>
      <c r="J369" s="104"/>
      <c r="K369" s="104"/>
      <c r="L369" s="104"/>
      <c r="M369" s="95"/>
      <c r="N369" s="105"/>
      <c r="O369" s="105"/>
      <c r="P369" s="105"/>
      <c r="Q369" s="105"/>
      <c r="R369" s="97"/>
      <c r="S369" s="97"/>
      <c r="T369" s="107"/>
      <c r="U369" s="104"/>
      <c r="V369" s="104"/>
      <c r="W369" s="106"/>
      <c r="X369" s="104"/>
      <c r="Y369" s="106"/>
      <c r="Z369" s="107"/>
      <c r="AA369" s="107"/>
      <c r="AB369" s="108"/>
      <c r="AC369" s="101">
        <f t="shared" si="1"/>
        <v>0</v>
      </c>
      <c r="AD369" s="101">
        <f t="shared" si="2"/>
        <v>0</v>
      </c>
    </row>
    <row r="370" ht="24.75" customHeight="1">
      <c r="A370" s="109">
        <f t="shared" si="3"/>
        <v>369</v>
      </c>
      <c r="B370" s="103"/>
      <c r="C370" s="104"/>
      <c r="D370" s="107"/>
      <c r="E370" s="107"/>
      <c r="F370" s="104"/>
      <c r="G370" s="104"/>
      <c r="H370" s="107"/>
      <c r="I370" s="107"/>
      <c r="J370" s="104"/>
      <c r="K370" s="104"/>
      <c r="L370" s="104"/>
      <c r="M370" s="95"/>
      <c r="N370" s="105"/>
      <c r="O370" s="105"/>
      <c r="P370" s="105"/>
      <c r="Q370" s="105"/>
      <c r="R370" s="97"/>
      <c r="S370" s="97"/>
      <c r="T370" s="107"/>
      <c r="U370" s="104"/>
      <c r="V370" s="104"/>
      <c r="W370" s="106"/>
      <c r="X370" s="104"/>
      <c r="Y370" s="106"/>
      <c r="Z370" s="107"/>
      <c r="AA370" s="107"/>
      <c r="AB370" s="108"/>
      <c r="AC370" s="101">
        <f t="shared" si="1"/>
        <v>0</v>
      </c>
      <c r="AD370" s="101">
        <f t="shared" si="2"/>
        <v>0</v>
      </c>
    </row>
    <row r="371" ht="24.75" customHeight="1">
      <c r="A371" s="110">
        <f t="shared" si="3"/>
        <v>370</v>
      </c>
      <c r="B371" s="111"/>
      <c r="C371" s="112"/>
      <c r="D371" s="113"/>
      <c r="E371" s="113"/>
      <c r="F371" s="112"/>
      <c r="G371" s="112"/>
      <c r="H371" s="113"/>
      <c r="I371" s="113"/>
      <c r="J371" s="112"/>
      <c r="K371" s="112"/>
      <c r="L371" s="112"/>
      <c r="M371" s="95"/>
      <c r="N371" s="114"/>
      <c r="O371" s="114"/>
      <c r="P371" s="114"/>
      <c r="Q371" s="114"/>
      <c r="R371" s="97"/>
      <c r="S371" s="97"/>
      <c r="T371" s="113"/>
      <c r="U371" s="112"/>
      <c r="V371" s="112"/>
      <c r="W371" s="115"/>
      <c r="X371" s="112"/>
      <c r="Y371" s="115"/>
      <c r="Z371" s="113"/>
      <c r="AA371" s="113"/>
      <c r="AB371" s="116"/>
      <c r="AC371" s="101">
        <f t="shared" si="1"/>
        <v>0</v>
      </c>
      <c r="AD371" s="101">
        <f t="shared" si="2"/>
        <v>0</v>
      </c>
    </row>
    <row r="372" ht="24.75" customHeight="1">
      <c r="A372" s="117" t="s">
        <v>80</v>
      </c>
      <c r="B372" s="118"/>
      <c r="C372" s="118"/>
      <c r="D372" s="118"/>
      <c r="E372" s="118"/>
      <c r="F372" s="118"/>
      <c r="G372" s="118"/>
      <c r="H372" s="118"/>
      <c r="I372" s="118"/>
      <c r="J372" s="118"/>
      <c r="K372" s="118"/>
      <c r="L372" s="118"/>
      <c r="M372" s="118"/>
      <c r="N372" s="118"/>
      <c r="O372" s="118"/>
      <c r="P372" s="117"/>
      <c r="Q372" s="118"/>
      <c r="R372" s="119"/>
      <c r="S372" s="119"/>
      <c r="T372" s="118"/>
      <c r="U372" s="118"/>
      <c r="V372" s="118"/>
      <c r="W372" s="118"/>
      <c r="X372" s="6"/>
      <c r="Y372" s="6"/>
      <c r="Z372" s="6"/>
      <c r="AA372" s="6"/>
      <c r="AB372" s="7"/>
      <c r="AC372" s="120"/>
      <c r="AD372" s="120"/>
    </row>
    <row r="373" ht="24.75" customHeight="1">
      <c r="AC373" s="121"/>
      <c r="AD373" s="121"/>
    </row>
    <row r="374" ht="24.75" customHeight="1">
      <c r="AC374" s="121"/>
      <c r="AD374" s="121"/>
    </row>
    <row r="375" ht="24.75" customHeight="1">
      <c r="AC375" s="121"/>
      <c r="AD375" s="121"/>
    </row>
    <row r="376" ht="24.75" customHeight="1">
      <c r="AC376" s="121"/>
      <c r="AD376" s="121"/>
    </row>
    <row r="377" ht="24.75" customHeight="1">
      <c r="AC377" s="121"/>
      <c r="AD377" s="121"/>
    </row>
    <row r="378" ht="24.75" customHeight="1">
      <c r="AC378" s="121"/>
      <c r="AD378" s="121"/>
    </row>
    <row r="379" ht="24.75" customHeight="1">
      <c r="AC379" s="121"/>
      <c r="AD379" s="121"/>
    </row>
    <row r="380" ht="24.75" customHeight="1">
      <c r="AC380" s="121"/>
      <c r="AD380" s="121"/>
    </row>
    <row r="381" ht="24.75" customHeight="1">
      <c r="AC381" s="121"/>
      <c r="AD381" s="121"/>
    </row>
    <row r="382" ht="24.75" customHeight="1">
      <c r="AC382" s="121"/>
      <c r="AD382" s="121"/>
    </row>
    <row r="383" ht="24.75" customHeight="1">
      <c r="AC383" s="121"/>
      <c r="AD383" s="121"/>
    </row>
    <row r="384" ht="24.75" customHeight="1">
      <c r="AC384" s="121"/>
      <c r="AD384" s="121"/>
    </row>
    <row r="385" ht="24.75" customHeight="1">
      <c r="AC385" s="121"/>
      <c r="AD385" s="121"/>
    </row>
    <row r="386" ht="24.75" customHeight="1">
      <c r="AC386" s="121"/>
      <c r="AD386" s="121"/>
    </row>
    <row r="387" ht="24.75" customHeight="1">
      <c r="AC387" s="121"/>
      <c r="AD387" s="121"/>
    </row>
    <row r="388" ht="24.75" customHeight="1">
      <c r="AC388" s="121"/>
      <c r="AD388" s="121"/>
    </row>
    <row r="389" ht="24.75" customHeight="1">
      <c r="AC389" s="121"/>
      <c r="AD389" s="121"/>
    </row>
    <row r="390" ht="24.75" customHeight="1">
      <c r="AC390" s="121"/>
      <c r="AD390" s="121"/>
    </row>
    <row r="391" ht="24.75" customHeight="1">
      <c r="AC391" s="121"/>
      <c r="AD391" s="121"/>
    </row>
    <row r="392" ht="24.75" customHeight="1">
      <c r="AC392" s="121"/>
      <c r="AD392" s="121"/>
    </row>
    <row r="393" ht="24.75" customHeight="1">
      <c r="AC393" s="121"/>
      <c r="AD393" s="121"/>
    </row>
    <row r="394" ht="24.75" customHeight="1">
      <c r="AC394" s="121"/>
      <c r="AD394" s="121"/>
    </row>
    <row r="395" ht="24.75" customHeight="1">
      <c r="AC395" s="121"/>
      <c r="AD395" s="121"/>
    </row>
    <row r="396" ht="24.75" customHeight="1">
      <c r="AC396" s="121"/>
      <c r="AD396" s="121"/>
    </row>
    <row r="397" ht="24.75" customHeight="1">
      <c r="AC397" s="121"/>
      <c r="AD397" s="121"/>
    </row>
    <row r="398" ht="24.75" customHeight="1">
      <c r="AC398" s="121"/>
      <c r="AD398" s="121"/>
    </row>
    <row r="399" ht="24.75" customHeight="1">
      <c r="AC399" s="121"/>
      <c r="AD399" s="121"/>
    </row>
    <row r="400" ht="24.75" customHeight="1">
      <c r="AC400" s="121"/>
      <c r="AD400" s="121"/>
    </row>
    <row r="401" ht="24.75" customHeight="1">
      <c r="AC401" s="121"/>
      <c r="AD401" s="121"/>
    </row>
    <row r="402" ht="24.75" customHeight="1">
      <c r="AC402" s="121"/>
      <c r="AD402" s="121"/>
    </row>
    <row r="403" ht="24.75" customHeight="1">
      <c r="AC403" s="121"/>
      <c r="AD403" s="121"/>
    </row>
    <row r="404" ht="24.75" customHeight="1">
      <c r="AC404" s="121"/>
      <c r="AD404" s="121"/>
    </row>
    <row r="405" ht="24.75" customHeight="1">
      <c r="AC405" s="121"/>
      <c r="AD405" s="121"/>
    </row>
    <row r="406" ht="24.75" customHeight="1">
      <c r="AC406" s="121"/>
      <c r="AD406" s="121"/>
    </row>
    <row r="407" ht="24.75" customHeight="1">
      <c r="AC407" s="121"/>
      <c r="AD407" s="121"/>
    </row>
    <row r="408" ht="24.75" customHeight="1">
      <c r="AC408" s="121"/>
      <c r="AD408" s="121"/>
    </row>
    <row r="409" ht="24.75" customHeight="1">
      <c r="AC409" s="121"/>
      <c r="AD409" s="121"/>
    </row>
    <row r="410" ht="24.75" customHeight="1">
      <c r="AC410" s="121"/>
      <c r="AD410" s="121"/>
    </row>
    <row r="411" ht="24.75" customHeight="1">
      <c r="AC411" s="121"/>
      <c r="AD411" s="121"/>
    </row>
    <row r="412" ht="24.75" customHeight="1">
      <c r="AC412" s="121"/>
      <c r="AD412" s="121"/>
    </row>
    <row r="413" ht="24.75" customHeight="1">
      <c r="AC413" s="121"/>
      <c r="AD413" s="121"/>
    </row>
    <row r="414" ht="24.75" customHeight="1">
      <c r="AC414" s="121"/>
      <c r="AD414" s="121"/>
    </row>
    <row r="415" ht="24.75" customHeight="1">
      <c r="AC415" s="121"/>
      <c r="AD415" s="121"/>
    </row>
    <row r="416" ht="24.75" customHeight="1">
      <c r="AC416" s="121"/>
      <c r="AD416" s="121"/>
    </row>
    <row r="417" ht="24.75" customHeight="1">
      <c r="AC417" s="121"/>
      <c r="AD417" s="121"/>
    </row>
    <row r="418" ht="24.75" customHeight="1">
      <c r="AC418" s="121"/>
      <c r="AD418" s="121"/>
    </row>
    <row r="419" ht="24.75" customHeight="1">
      <c r="AC419" s="121"/>
      <c r="AD419" s="121"/>
    </row>
    <row r="420" ht="24.75" customHeight="1">
      <c r="AC420" s="121"/>
      <c r="AD420" s="121"/>
    </row>
    <row r="421" ht="24.75" customHeight="1">
      <c r="AC421" s="121"/>
      <c r="AD421" s="121"/>
    </row>
    <row r="422" ht="24.75" customHeight="1">
      <c r="AC422" s="121"/>
      <c r="AD422" s="121"/>
    </row>
    <row r="423" ht="24.75" customHeight="1">
      <c r="AC423" s="121"/>
      <c r="AD423" s="121"/>
    </row>
    <row r="424" ht="24.75" customHeight="1">
      <c r="AC424" s="121"/>
      <c r="AD424" s="121"/>
    </row>
    <row r="425" ht="24.75" customHeight="1">
      <c r="AC425" s="121"/>
      <c r="AD425" s="121"/>
    </row>
    <row r="426" ht="24.75" customHeight="1">
      <c r="AC426" s="121"/>
      <c r="AD426" s="121"/>
    </row>
    <row r="427" ht="24.75" customHeight="1">
      <c r="AC427" s="121"/>
      <c r="AD427" s="121"/>
    </row>
    <row r="428" ht="24.75" customHeight="1">
      <c r="AC428" s="121"/>
      <c r="AD428" s="121"/>
    </row>
    <row r="429" ht="24.75" customHeight="1">
      <c r="AC429" s="121"/>
      <c r="AD429" s="121"/>
    </row>
    <row r="430" ht="24.75" customHeight="1">
      <c r="AC430" s="121"/>
      <c r="AD430" s="121"/>
    </row>
    <row r="431" ht="24.75" customHeight="1">
      <c r="AC431" s="121"/>
      <c r="AD431" s="121"/>
    </row>
    <row r="432" ht="24.75" customHeight="1">
      <c r="AC432" s="121"/>
      <c r="AD432" s="121"/>
    </row>
    <row r="433" ht="24.75" customHeight="1">
      <c r="AC433" s="121"/>
      <c r="AD433" s="121"/>
    </row>
    <row r="434" ht="24.75" customHeight="1">
      <c r="AC434" s="121"/>
      <c r="AD434" s="121"/>
    </row>
    <row r="435" ht="24.75" customHeight="1">
      <c r="AC435" s="121"/>
      <c r="AD435" s="121"/>
    </row>
    <row r="436" ht="24.75" customHeight="1">
      <c r="AC436" s="121"/>
      <c r="AD436" s="121"/>
    </row>
    <row r="437" ht="24.75" customHeight="1">
      <c r="AC437" s="121"/>
      <c r="AD437" s="121"/>
    </row>
    <row r="438" ht="24.75" customHeight="1">
      <c r="AC438" s="121"/>
      <c r="AD438" s="121"/>
    </row>
    <row r="439" ht="24.75" customHeight="1">
      <c r="AC439" s="121"/>
      <c r="AD439" s="121"/>
    </row>
    <row r="440" ht="24.75" customHeight="1">
      <c r="AC440" s="121"/>
      <c r="AD440" s="121"/>
    </row>
    <row r="441" ht="24.75" customHeight="1">
      <c r="AC441" s="121"/>
      <c r="AD441" s="121"/>
    </row>
    <row r="442" ht="24.75" customHeight="1">
      <c r="AC442" s="121"/>
      <c r="AD442" s="121"/>
    </row>
    <row r="443" ht="24.75" customHeight="1">
      <c r="AC443" s="121"/>
      <c r="AD443" s="121"/>
    </row>
    <row r="444" ht="24.75" customHeight="1">
      <c r="AC444" s="121"/>
      <c r="AD444" s="121"/>
    </row>
    <row r="445" ht="24.75" customHeight="1">
      <c r="AC445" s="121"/>
      <c r="AD445" s="121"/>
    </row>
    <row r="446" ht="24.75" customHeight="1">
      <c r="AC446" s="121"/>
      <c r="AD446" s="121"/>
    </row>
    <row r="447" ht="24.75" customHeight="1">
      <c r="AC447" s="121"/>
      <c r="AD447" s="121"/>
    </row>
    <row r="448" ht="24.75" customHeight="1">
      <c r="AC448" s="121"/>
      <c r="AD448" s="121"/>
    </row>
    <row r="449" ht="24.75" customHeight="1">
      <c r="AC449" s="121"/>
      <c r="AD449" s="121"/>
    </row>
    <row r="450" ht="24.75" customHeight="1">
      <c r="AC450" s="121"/>
      <c r="AD450" s="121"/>
    </row>
    <row r="451" ht="24.75" customHeight="1">
      <c r="AC451" s="121"/>
      <c r="AD451" s="121"/>
    </row>
    <row r="452" ht="24.75" customHeight="1">
      <c r="AC452" s="121"/>
      <c r="AD452" s="121"/>
    </row>
    <row r="453" ht="24.75" customHeight="1">
      <c r="AC453" s="121"/>
      <c r="AD453" s="121"/>
    </row>
    <row r="454" ht="24.75" customHeight="1">
      <c r="AC454" s="121"/>
      <c r="AD454" s="121"/>
    </row>
    <row r="455" ht="24.75" customHeight="1">
      <c r="AC455" s="121"/>
      <c r="AD455" s="121"/>
    </row>
    <row r="456" ht="24.75" customHeight="1">
      <c r="AC456" s="121"/>
      <c r="AD456" s="121"/>
    </row>
    <row r="457" ht="24.75" customHeight="1">
      <c r="AC457" s="121"/>
      <c r="AD457" s="121"/>
    </row>
    <row r="458" ht="24.75" customHeight="1">
      <c r="AC458" s="121"/>
      <c r="AD458" s="121"/>
    </row>
    <row r="459" ht="24.75" customHeight="1">
      <c r="AC459" s="121"/>
      <c r="AD459" s="121"/>
    </row>
    <row r="460" ht="24.75" customHeight="1">
      <c r="AC460" s="121"/>
      <c r="AD460" s="121"/>
    </row>
    <row r="461" ht="24.75" customHeight="1">
      <c r="AC461" s="121"/>
      <c r="AD461" s="121"/>
    </row>
    <row r="462" ht="24.75" customHeight="1">
      <c r="AC462" s="121"/>
      <c r="AD462" s="121"/>
    </row>
    <row r="463" ht="24.75" customHeight="1">
      <c r="AC463" s="121"/>
      <c r="AD463" s="121"/>
    </row>
    <row r="464" ht="24.75" customHeight="1">
      <c r="AC464" s="121"/>
      <c r="AD464" s="121"/>
    </row>
    <row r="465" ht="24.75" customHeight="1">
      <c r="AC465" s="121"/>
      <c r="AD465" s="121"/>
    </row>
    <row r="466" ht="24.75" customHeight="1">
      <c r="AC466" s="121"/>
      <c r="AD466" s="121"/>
    </row>
    <row r="467" ht="24.75" customHeight="1">
      <c r="AC467" s="121"/>
      <c r="AD467" s="121"/>
    </row>
    <row r="468" ht="24.75" customHeight="1">
      <c r="AC468" s="121"/>
      <c r="AD468" s="121"/>
    </row>
    <row r="469" ht="24.75" customHeight="1">
      <c r="AC469" s="121"/>
      <c r="AD469" s="121"/>
    </row>
    <row r="470" ht="24.75" customHeight="1">
      <c r="AC470" s="121"/>
      <c r="AD470" s="121"/>
    </row>
    <row r="471" ht="24.75" customHeight="1">
      <c r="AC471" s="121"/>
      <c r="AD471" s="121"/>
    </row>
    <row r="472" ht="24.75" customHeight="1">
      <c r="AC472" s="121"/>
      <c r="AD472" s="121"/>
    </row>
    <row r="473" ht="24.75" customHeight="1">
      <c r="AC473" s="121"/>
      <c r="AD473" s="121"/>
    </row>
    <row r="474" ht="24.75" customHeight="1">
      <c r="AC474" s="121"/>
      <c r="AD474" s="121"/>
    </row>
    <row r="475" ht="24.75" customHeight="1">
      <c r="AC475" s="121"/>
      <c r="AD475" s="121"/>
    </row>
    <row r="476" ht="24.75" customHeight="1">
      <c r="AC476" s="121"/>
      <c r="AD476" s="121"/>
    </row>
    <row r="477" ht="24.75" customHeight="1">
      <c r="AC477" s="121"/>
      <c r="AD477" s="121"/>
    </row>
    <row r="478" ht="24.75" customHeight="1">
      <c r="AC478" s="121"/>
      <c r="AD478" s="121"/>
    </row>
    <row r="479" ht="24.75" customHeight="1">
      <c r="AC479" s="121"/>
      <c r="AD479" s="121"/>
    </row>
    <row r="480" ht="24.75" customHeight="1">
      <c r="AC480" s="121"/>
      <c r="AD480" s="121"/>
    </row>
    <row r="481" ht="24.75" customHeight="1">
      <c r="AC481" s="121"/>
      <c r="AD481" s="121"/>
    </row>
    <row r="482" ht="24.75" customHeight="1">
      <c r="AC482" s="121"/>
      <c r="AD482" s="121"/>
    </row>
    <row r="483" ht="24.75" customHeight="1">
      <c r="AC483" s="121"/>
      <c r="AD483" s="121"/>
    </row>
    <row r="484" ht="24.75" customHeight="1">
      <c r="AC484" s="121"/>
      <c r="AD484" s="121"/>
    </row>
    <row r="485" ht="24.75" customHeight="1">
      <c r="AC485" s="121"/>
      <c r="AD485" s="121"/>
    </row>
    <row r="486" ht="24.75" customHeight="1">
      <c r="AC486" s="121"/>
      <c r="AD486" s="121"/>
    </row>
    <row r="487" ht="24.75" customHeight="1">
      <c r="AC487" s="121"/>
      <c r="AD487" s="121"/>
    </row>
    <row r="488" ht="24.75" customHeight="1">
      <c r="AC488" s="121"/>
      <c r="AD488" s="121"/>
    </row>
    <row r="489" ht="24.75" customHeight="1">
      <c r="AC489" s="121"/>
      <c r="AD489" s="121"/>
    </row>
    <row r="490" ht="24.75" customHeight="1">
      <c r="AC490" s="121"/>
      <c r="AD490" s="121"/>
    </row>
    <row r="491" ht="24.75" customHeight="1">
      <c r="AC491" s="121"/>
      <c r="AD491" s="121"/>
    </row>
    <row r="492" ht="24.75" customHeight="1">
      <c r="AC492" s="121"/>
      <c r="AD492" s="121"/>
    </row>
    <row r="493" ht="24.75" customHeight="1">
      <c r="AC493" s="121"/>
      <c r="AD493" s="121"/>
    </row>
    <row r="494" ht="24.75" customHeight="1">
      <c r="AC494" s="121"/>
      <c r="AD494" s="121"/>
    </row>
    <row r="495" ht="24.75" customHeight="1">
      <c r="AC495" s="121"/>
      <c r="AD495" s="121"/>
    </row>
    <row r="496" ht="24.75" customHeight="1">
      <c r="AC496" s="121"/>
      <c r="AD496" s="121"/>
    </row>
    <row r="497" ht="24.75" customHeight="1">
      <c r="AC497" s="121"/>
      <c r="AD497" s="121"/>
    </row>
    <row r="498" ht="24.75" customHeight="1">
      <c r="AC498" s="121"/>
      <c r="AD498" s="121"/>
    </row>
    <row r="499" ht="24.75" customHeight="1">
      <c r="AC499" s="121"/>
      <c r="AD499" s="121"/>
    </row>
    <row r="500" ht="24.75" customHeight="1">
      <c r="AC500" s="121"/>
      <c r="AD500" s="121"/>
    </row>
    <row r="501" ht="24.75" customHeight="1">
      <c r="AC501" s="121"/>
      <c r="AD501" s="121"/>
    </row>
    <row r="502" ht="24.75" customHeight="1">
      <c r="AC502" s="121"/>
      <c r="AD502" s="121"/>
    </row>
    <row r="503" ht="24.75" customHeight="1">
      <c r="AC503" s="121"/>
      <c r="AD503" s="121"/>
    </row>
    <row r="504" ht="24.75" customHeight="1">
      <c r="AC504" s="121"/>
      <c r="AD504" s="121"/>
    </row>
    <row r="505" ht="24.75" customHeight="1">
      <c r="AC505" s="121"/>
      <c r="AD505" s="121"/>
    </row>
    <row r="506" ht="24.75" customHeight="1">
      <c r="AC506" s="121"/>
      <c r="AD506" s="121"/>
    </row>
    <row r="507" ht="24.75" customHeight="1">
      <c r="AC507" s="121"/>
      <c r="AD507" s="121"/>
    </row>
    <row r="508" ht="24.75" customHeight="1">
      <c r="AC508" s="121"/>
      <c r="AD508" s="121"/>
    </row>
    <row r="509" ht="24.75" customHeight="1">
      <c r="AC509" s="121"/>
      <c r="AD509" s="121"/>
    </row>
    <row r="510" ht="24.75" customHeight="1">
      <c r="AC510" s="121"/>
      <c r="AD510" s="121"/>
    </row>
    <row r="511" ht="24.75" customHeight="1">
      <c r="AC511" s="121"/>
      <c r="AD511" s="121"/>
    </row>
    <row r="512" ht="24.75" customHeight="1">
      <c r="AC512" s="121"/>
      <c r="AD512" s="121"/>
    </row>
    <row r="513" ht="24.75" customHeight="1">
      <c r="AC513" s="121"/>
      <c r="AD513" s="121"/>
    </row>
    <row r="514" ht="24.75" customHeight="1">
      <c r="AC514" s="121"/>
      <c r="AD514" s="121"/>
    </row>
    <row r="515" ht="24.75" customHeight="1">
      <c r="AC515" s="121"/>
      <c r="AD515" s="121"/>
    </row>
    <row r="516" ht="24.75" customHeight="1">
      <c r="AC516" s="121"/>
      <c r="AD516" s="121"/>
    </row>
    <row r="517" ht="24.75" customHeight="1">
      <c r="AC517" s="121"/>
      <c r="AD517" s="121"/>
    </row>
    <row r="518" ht="24.75" customHeight="1">
      <c r="AC518" s="121"/>
      <c r="AD518" s="121"/>
    </row>
    <row r="519" ht="24.75" customHeight="1">
      <c r="AC519" s="121"/>
      <c r="AD519" s="121"/>
    </row>
    <row r="520" ht="24.75" customHeight="1">
      <c r="AC520" s="121"/>
      <c r="AD520" s="121"/>
    </row>
    <row r="521" ht="24.75" customHeight="1">
      <c r="AC521" s="121"/>
      <c r="AD521" s="121"/>
    </row>
    <row r="522" ht="24.75" customHeight="1">
      <c r="AC522" s="121"/>
      <c r="AD522" s="121"/>
    </row>
    <row r="523" ht="24.75" customHeight="1">
      <c r="AC523" s="121"/>
      <c r="AD523" s="121"/>
    </row>
    <row r="524" ht="24.75" customHeight="1">
      <c r="AC524" s="121"/>
      <c r="AD524" s="121"/>
    </row>
    <row r="525" ht="24.75" customHeight="1">
      <c r="AC525" s="121"/>
      <c r="AD525" s="121"/>
    </row>
    <row r="526" ht="24.75" customHeight="1">
      <c r="AC526" s="121"/>
      <c r="AD526" s="121"/>
    </row>
    <row r="527" ht="24.75" customHeight="1">
      <c r="AC527" s="121"/>
      <c r="AD527" s="121"/>
    </row>
    <row r="528" ht="24.75" customHeight="1">
      <c r="AC528" s="121"/>
      <c r="AD528" s="121"/>
    </row>
    <row r="529" ht="24.75" customHeight="1">
      <c r="AC529" s="121"/>
      <c r="AD529" s="121"/>
    </row>
    <row r="530" ht="24.75" customHeight="1">
      <c r="AC530" s="121"/>
      <c r="AD530" s="121"/>
    </row>
    <row r="531" ht="24.75" customHeight="1">
      <c r="AC531" s="121"/>
      <c r="AD531" s="121"/>
    </row>
    <row r="532" ht="24.75" customHeight="1">
      <c r="AC532" s="121"/>
      <c r="AD532" s="121"/>
    </row>
    <row r="533" ht="24.75" customHeight="1">
      <c r="AC533" s="121"/>
      <c r="AD533" s="121"/>
    </row>
    <row r="534" ht="24.75" customHeight="1">
      <c r="AC534" s="121"/>
      <c r="AD534" s="121"/>
    </row>
    <row r="535" ht="24.75" customHeight="1">
      <c r="AC535" s="121"/>
      <c r="AD535" s="121"/>
    </row>
    <row r="536" ht="24.75" customHeight="1">
      <c r="AC536" s="121"/>
      <c r="AD536" s="121"/>
    </row>
    <row r="537" ht="24.75" customHeight="1">
      <c r="AC537" s="121"/>
      <c r="AD537" s="121"/>
    </row>
    <row r="538" ht="24.75" customHeight="1">
      <c r="AC538" s="121"/>
      <c r="AD538" s="121"/>
    </row>
    <row r="539" ht="24.75" customHeight="1">
      <c r="AC539" s="121"/>
      <c r="AD539" s="121"/>
    </row>
    <row r="540" ht="24.75" customHeight="1">
      <c r="AC540" s="121"/>
      <c r="AD540" s="121"/>
    </row>
    <row r="541" ht="24.75" customHeight="1">
      <c r="AC541" s="121"/>
      <c r="AD541" s="121"/>
    </row>
    <row r="542" ht="24.75" customHeight="1">
      <c r="AC542" s="121"/>
      <c r="AD542" s="121"/>
    </row>
    <row r="543" ht="24.75" customHeight="1">
      <c r="AC543" s="121"/>
      <c r="AD543" s="121"/>
    </row>
    <row r="544" ht="24.75" customHeight="1">
      <c r="AC544" s="121"/>
      <c r="AD544" s="121"/>
    </row>
    <row r="545" ht="24.75" customHeight="1">
      <c r="AC545" s="121"/>
      <c r="AD545" s="121"/>
    </row>
    <row r="546" ht="24.75" customHeight="1">
      <c r="AC546" s="121"/>
      <c r="AD546" s="121"/>
    </row>
    <row r="547" ht="24.75" customHeight="1">
      <c r="AC547" s="121"/>
      <c r="AD547" s="121"/>
    </row>
    <row r="548" ht="24.75" customHeight="1">
      <c r="AC548" s="121"/>
      <c r="AD548" s="121"/>
    </row>
    <row r="549" ht="24.75" customHeight="1">
      <c r="AC549" s="121"/>
      <c r="AD549" s="121"/>
    </row>
    <row r="550" ht="24.75" customHeight="1">
      <c r="AC550" s="121"/>
      <c r="AD550" s="121"/>
    </row>
    <row r="551" ht="24.75" customHeight="1">
      <c r="AC551" s="121"/>
      <c r="AD551" s="121"/>
    </row>
    <row r="552" ht="24.75" customHeight="1">
      <c r="AC552" s="121"/>
      <c r="AD552" s="121"/>
    </row>
    <row r="553" ht="24.75" customHeight="1">
      <c r="AC553" s="121"/>
      <c r="AD553" s="121"/>
    </row>
    <row r="554" ht="24.75" customHeight="1">
      <c r="AC554" s="121"/>
      <c r="AD554" s="121"/>
    </row>
    <row r="555" ht="24.75" customHeight="1">
      <c r="AC555" s="121"/>
      <c r="AD555" s="121"/>
    </row>
    <row r="556" ht="24.75" customHeight="1">
      <c r="AC556" s="121"/>
      <c r="AD556" s="121"/>
    </row>
    <row r="557" ht="24.75" customHeight="1">
      <c r="AC557" s="121"/>
      <c r="AD557" s="121"/>
    </row>
    <row r="558" ht="24.75" customHeight="1">
      <c r="AC558" s="121"/>
      <c r="AD558" s="121"/>
    </row>
    <row r="559" ht="24.75" customHeight="1">
      <c r="AC559" s="121"/>
      <c r="AD559" s="121"/>
    </row>
    <row r="560" ht="24.75" customHeight="1">
      <c r="AC560" s="121"/>
      <c r="AD560" s="121"/>
    </row>
    <row r="561" ht="24.75" customHeight="1">
      <c r="AC561" s="121"/>
      <c r="AD561" s="121"/>
    </row>
    <row r="562" ht="24.75" customHeight="1">
      <c r="AC562" s="121"/>
      <c r="AD562" s="121"/>
    </row>
    <row r="563" ht="24.75" customHeight="1">
      <c r="AC563" s="121"/>
      <c r="AD563" s="121"/>
    </row>
    <row r="564" ht="24.75" customHeight="1">
      <c r="AC564" s="121"/>
      <c r="AD564" s="121"/>
    </row>
    <row r="565" ht="24.75" customHeight="1">
      <c r="AC565" s="121"/>
      <c r="AD565" s="121"/>
    </row>
    <row r="566" ht="24.75" customHeight="1">
      <c r="AC566" s="121"/>
      <c r="AD566" s="121"/>
    </row>
    <row r="567" ht="24.75" customHeight="1">
      <c r="AC567" s="121"/>
      <c r="AD567" s="121"/>
    </row>
    <row r="568" ht="24.75" customHeight="1">
      <c r="AC568" s="121"/>
      <c r="AD568" s="121"/>
    </row>
    <row r="569" ht="24.75" customHeight="1">
      <c r="AC569" s="121"/>
      <c r="AD569" s="121"/>
    </row>
    <row r="570" ht="24.75" customHeight="1">
      <c r="AC570" s="121"/>
      <c r="AD570" s="121"/>
    </row>
    <row r="571" ht="24.75" customHeight="1">
      <c r="AC571" s="121"/>
      <c r="AD571" s="121"/>
    </row>
    <row r="572" ht="24.75" customHeight="1">
      <c r="AC572" s="121"/>
      <c r="AD572" s="121"/>
    </row>
    <row r="573" ht="24.75" customHeight="1">
      <c r="AC573" s="121"/>
      <c r="AD573" s="121"/>
    </row>
    <row r="574" ht="24.75" customHeight="1">
      <c r="AC574" s="121"/>
      <c r="AD574" s="121"/>
    </row>
    <row r="575" ht="24.75" customHeight="1">
      <c r="AC575" s="121"/>
      <c r="AD575" s="121"/>
    </row>
    <row r="576" ht="24.75" customHeight="1">
      <c r="AC576" s="121"/>
      <c r="AD576" s="121"/>
    </row>
    <row r="577" ht="24.75" customHeight="1">
      <c r="AC577" s="121"/>
      <c r="AD577" s="121"/>
    </row>
    <row r="578" ht="24.75" customHeight="1">
      <c r="AC578" s="121"/>
      <c r="AD578" s="121"/>
    </row>
    <row r="579" ht="24.75" customHeight="1">
      <c r="AC579" s="121"/>
      <c r="AD579" s="121"/>
    </row>
    <row r="580" ht="24.75" customHeight="1">
      <c r="AC580" s="121"/>
      <c r="AD580" s="121"/>
    </row>
    <row r="581" ht="24.75" customHeight="1">
      <c r="AC581" s="121"/>
      <c r="AD581" s="121"/>
    </row>
    <row r="582" ht="24.75" customHeight="1">
      <c r="AC582" s="121"/>
      <c r="AD582" s="121"/>
    </row>
    <row r="583" ht="24.75" customHeight="1">
      <c r="AC583" s="121"/>
      <c r="AD583" s="121"/>
    </row>
    <row r="584" ht="24.75" customHeight="1">
      <c r="AC584" s="121"/>
      <c r="AD584" s="121"/>
    </row>
    <row r="585" ht="24.75" customHeight="1">
      <c r="AC585" s="121"/>
      <c r="AD585" s="121"/>
    </row>
    <row r="586" ht="24.75" customHeight="1">
      <c r="AC586" s="121"/>
      <c r="AD586" s="121"/>
    </row>
    <row r="587" ht="24.75" customHeight="1">
      <c r="AC587" s="121"/>
      <c r="AD587" s="121"/>
    </row>
    <row r="588" ht="24.75" customHeight="1">
      <c r="AC588" s="121"/>
      <c r="AD588" s="121"/>
    </row>
    <row r="589" ht="24.75" customHeight="1">
      <c r="AC589" s="121"/>
      <c r="AD589" s="121"/>
    </row>
    <row r="590" ht="24.75" customHeight="1">
      <c r="AC590" s="121"/>
      <c r="AD590" s="121"/>
    </row>
    <row r="591" ht="24.75" customHeight="1">
      <c r="AC591" s="121"/>
      <c r="AD591" s="121"/>
    </row>
    <row r="592" ht="24.75" customHeight="1">
      <c r="AC592" s="121"/>
      <c r="AD592" s="121"/>
    </row>
    <row r="593" ht="24.75" customHeight="1">
      <c r="AC593" s="121"/>
      <c r="AD593" s="121"/>
    </row>
    <row r="594" ht="24.75" customHeight="1">
      <c r="AC594" s="121"/>
      <c r="AD594" s="121"/>
    </row>
    <row r="595" ht="24.75" customHeight="1">
      <c r="AC595" s="121"/>
      <c r="AD595" s="121"/>
    </row>
    <row r="596" ht="24.75" customHeight="1">
      <c r="AC596" s="121"/>
      <c r="AD596" s="121"/>
    </row>
    <row r="597" ht="24.75" customHeight="1">
      <c r="AC597" s="121"/>
      <c r="AD597" s="121"/>
    </row>
    <row r="598" ht="24.75" customHeight="1">
      <c r="AC598" s="121"/>
      <c r="AD598" s="121"/>
    </row>
    <row r="599" ht="24.75" customHeight="1">
      <c r="AC599" s="121"/>
      <c r="AD599" s="121"/>
    </row>
    <row r="600" ht="24.75" customHeight="1">
      <c r="AC600" s="121"/>
      <c r="AD600" s="121"/>
    </row>
    <row r="601" ht="24.75" customHeight="1">
      <c r="AC601" s="121"/>
      <c r="AD601" s="121"/>
    </row>
    <row r="602" ht="24.75" customHeight="1">
      <c r="AC602" s="121"/>
      <c r="AD602" s="121"/>
    </row>
    <row r="603" ht="24.75" customHeight="1">
      <c r="AC603" s="121"/>
      <c r="AD603" s="121"/>
    </row>
    <row r="604" ht="24.75" customHeight="1">
      <c r="AC604" s="121"/>
      <c r="AD604" s="121"/>
    </row>
    <row r="605" ht="24.75" customHeight="1">
      <c r="AC605" s="121"/>
      <c r="AD605" s="121"/>
    </row>
    <row r="606" ht="24.75" customHeight="1">
      <c r="AC606" s="121"/>
      <c r="AD606" s="121"/>
    </row>
    <row r="607" ht="24.75" customHeight="1">
      <c r="AC607" s="121"/>
      <c r="AD607" s="121"/>
    </row>
    <row r="608" ht="24.75" customHeight="1">
      <c r="AC608" s="121"/>
      <c r="AD608" s="121"/>
    </row>
    <row r="609" ht="24.75" customHeight="1">
      <c r="AC609" s="121"/>
      <c r="AD609" s="121"/>
    </row>
    <row r="610" ht="24.75" customHeight="1">
      <c r="AC610" s="121"/>
      <c r="AD610" s="121"/>
    </row>
    <row r="611" ht="24.75" customHeight="1">
      <c r="AC611" s="121"/>
      <c r="AD611" s="121"/>
    </row>
    <row r="612" ht="24.75" customHeight="1">
      <c r="AC612" s="121"/>
      <c r="AD612" s="121"/>
    </row>
    <row r="613" ht="24.75" customHeight="1">
      <c r="AC613" s="121"/>
      <c r="AD613" s="121"/>
    </row>
    <row r="614" ht="24.75" customHeight="1">
      <c r="AC614" s="121"/>
      <c r="AD614" s="121"/>
    </row>
    <row r="615" ht="24.75" customHeight="1">
      <c r="AC615" s="121"/>
      <c r="AD615" s="121"/>
    </row>
    <row r="616" ht="24.75" customHeight="1">
      <c r="AC616" s="121"/>
      <c r="AD616" s="121"/>
    </row>
    <row r="617" ht="24.75" customHeight="1">
      <c r="AC617" s="121"/>
      <c r="AD617" s="121"/>
    </row>
    <row r="618" ht="24.75" customHeight="1">
      <c r="AC618" s="121"/>
      <c r="AD618" s="121"/>
    </row>
    <row r="619" ht="24.75" customHeight="1">
      <c r="AC619" s="121"/>
      <c r="AD619" s="121"/>
    </row>
    <row r="620" ht="24.75" customHeight="1">
      <c r="AC620" s="121"/>
      <c r="AD620" s="121"/>
    </row>
    <row r="621" ht="24.75" customHeight="1">
      <c r="AC621" s="121"/>
      <c r="AD621" s="121"/>
    </row>
    <row r="622" ht="24.75" customHeight="1">
      <c r="AC622" s="121"/>
      <c r="AD622" s="121"/>
    </row>
    <row r="623" ht="24.75" customHeight="1">
      <c r="AC623" s="121"/>
      <c r="AD623" s="121"/>
    </row>
    <row r="624" ht="24.75" customHeight="1">
      <c r="AC624" s="121"/>
      <c r="AD624" s="121"/>
    </row>
    <row r="625" ht="24.75" customHeight="1">
      <c r="AC625" s="121"/>
      <c r="AD625" s="121"/>
    </row>
    <row r="626" ht="24.75" customHeight="1">
      <c r="AC626" s="121"/>
      <c r="AD626" s="121"/>
    </row>
    <row r="627" ht="24.75" customHeight="1">
      <c r="AC627" s="121"/>
      <c r="AD627" s="121"/>
    </row>
    <row r="628" ht="24.75" customHeight="1">
      <c r="AC628" s="121"/>
      <c r="AD628" s="121"/>
    </row>
    <row r="629" ht="24.75" customHeight="1">
      <c r="AC629" s="121"/>
      <c r="AD629" s="121"/>
    </row>
    <row r="630" ht="24.75" customHeight="1">
      <c r="AC630" s="121"/>
      <c r="AD630" s="121"/>
    </row>
    <row r="631" ht="24.75" customHeight="1">
      <c r="AC631" s="121"/>
      <c r="AD631" s="121"/>
    </row>
    <row r="632" ht="24.75" customHeight="1">
      <c r="AC632" s="121"/>
      <c r="AD632" s="121"/>
    </row>
    <row r="633" ht="24.75" customHeight="1">
      <c r="AC633" s="121"/>
      <c r="AD633" s="121"/>
    </row>
    <row r="634" ht="24.75" customHeight="1">
      <c r="AC634" s="121"/>
      <c r="AD634" s="121"/>
    </row>
    <row r="635" ht="24.75" customHeight="1">
      <c r="AC635" s="121"/>
      <c r="AD635" s="121"/>
    </row>
    <row r="636" ht="24.75" customHeight="1">
      <c r="AC636" s="121"/>
      <c r="AD636" s="121"/>
    </row>
    <row r="637" ht="24.75" customHeight="1">
      <c r="AC637" s="121"/>
      <c r="AD637" s="121"/>
    </row>
    <row r="638" ht="24.75" customHeight="1">
      <c r="AC638" s="121"/>
      <c r="AD638" s="121"/>
    </row>
    <row r="639" ht="24.75" customHeight="1">
      <c r="AC639" s="121"/>
      <c r="AD639" s="121"/>
    </row>
    <row r="640" ht="24.75" customHeight="1">
      <c r="AC640" s="121"/>
      <c r="AD640" s="121"/>
    </row>
    <row r="641" ht="24.75" customHeight="1">
      <c r="AC641" s="121"/>
      <c r="AD641" s="121"/>
    </row>
    <row r="642" ht="24.75" customHeight="1">
      <c r="AC642" s="121"/>
      <c r="AD642" s="121"/>
    </row>
    <row r="643" ht="24.75" customHeight="1">
      <c r="AC643" s="121"/>
      <c r="AD643" s="121"/>
    </row>
    <row r="644" ht="24.75" customHeight="1">
      <c r="AC644" s="121"/>
      <c r="AD644" s="121"/>
    </row>
    <row r="645" ht="24.75" customHeight="1">
      <c r="AC645" s="121"/>
      <c r="AD645" s="121"/>
    </row>
    <row r="646" ht="24.75" customHeight="1">
      <c r="AC646" s="121"/>
      <c r="AD646" s="121"/>
    </row>
    <row r="647" ht="24.75" customHeight="1">
      <c r="AC647" s="121"/>
      <c r="AD647" s="121"/>
    </row>
    <row r="648" ht="24.75" customHeight="1">
      <c r="AC648" s="121"/>
      <c r="AD648" s="121"/>
    </row>
    <row r="649" ht="24.75" customHeight="1">
      <c r="AC649" s="121"/>
      <c r="AD649" s="121"/>
    </row>
    <row r="650" ht="24.75" customHeight="1">
      <c r="AC650" s="121"/>
      <c r="AD650" s="121"/>
    </row>
    <row r="651" ht="24.75" customHeight="1">
      <c r="AC651" s="121"/>
      <c r="AD651" s="121"/>
    </row>
    <row r="652" ht="24.75" customHeight="1">
      <c r="AC652" s="121"/>
      <c r="AD652" s="121"/>
    </row>
    <row r="653" ht="24.75" customHeight="1">
      <c r="AC653" s="121"/>
      <c r="AD653" s="121"/>
    </row>
    <row r="654" ht="24.75" customHeight="1">
      <c r="AC654" s="121"/>
      <c r="AD654" s="121"/>
    </row>
    <row r="655" ht="24.75" customHeight="1">
      <c r="AC655" s="121"/>
      <c r="AD655" s="121"/>
    </row>
    <row r="656" ht="24.75" customHeight="1">
      <c r="AC656" s="121"/>
      <c r="AD656" s="121"/>
    </row>
    <row r="657" ht="24.75" customHeight="1">
      <c r="AC657" s="121"/>
      <c r="AD657" s="121"/>
    </row>
    <row r="658" ht="24.75" customHeight="1">
      <c r="AC658" s="121"/>
      <c r="AD658" s="121"/>
    </row>
    <row r="659" ht="24.75" customHeight="1">
      <c r="AC659" s="121"/>
      <c r="AD659" s="121"/>
    </row>
    <row r="660" ht="24.75" customHeight="1">
      <c r="AC660" s="121"/>
      <c r="AD660" s="121"/>
    </row>
    <row r="661" ht="24.75" customHeight="1">
      <c r="AC661" s="121"/>
      <c r="AD661" s="121"/>
    </row>
    <row r="662" ht="24.75" customHeight="1">
      <c r="AC662" s="121"/>
      <c r="AD662" s="121"/>
    </row>
    <row r="663" ht="24.75" customHeight="1">
      <c r="AC663" s="121"/>
      <c r="AD663" s="121"/>
    </row>
    <row r="664" ht="24.75" customHeight="1">
      <c r="AC664" s="121"/>
      <c r="AD664" s="121"/>
    </row>
    <row r="665" ht="24.75" customHeight="1">
      <c r="AC665" s="121"/>
      <c r="AD665" s="121"/>
    </row>
    <row r="666" ht="24.75" customHeight="1">
      <c r="AC666" s="121"/>
      <c r="AD666" s="121"/>
    </row>
    <row r="667" ht="24.75" customHeight="1">
      <c r="AC667" s="121"/>
      <c r="AD667" s="121"/>
    </row>
    <row r="668" ht="24.75" customHeight="1">
      <c r="AC668" s="121"/>
      <c r="AD668" s="121"/>
    </row>
    <row r="669" ht="24.75" customHeight="1">
      <c r="AC669" s="121"/>
      <c r="AD669" s="121"/>
    </row>
    <row r="670" ht="24.75" customHeight="1">
      <c r="AC670" s="121"/>
      <c r="AD670" s="121"/>
    </row>
    <row r="671" ht="24.75" customHeight="1">
      <c r="AC671" s="121"/>
      <c r="AD671" s="121"/>
    </row>
    <row r="672" ht="24.75" customHeight="1">
      <c r="AC672" s="121"/>
      <c r="AD672" s="121"/>
    </row>
    <row r="673" ht="24.75" customHeight="1">
      <c r="AC673" s="121"/>
      <c r="AD673" s="121"/>
    </row>
    <row r="674" ht="24.75" customHeight="1">
      <c r="AC674" s="121"/>
      <c r="AD674" s="121"/>
    </row>
    <row r="675" ht="24.75" customHeight="1">
      <c r="AC675" s="121"/>
      <c r="AD675" s="121"/>
    </row>
    <row r="676" ht="24.75" customHeight="1">
      <c r="AC676" s="121"/>
      <c r="AD676" s="121"/>
    </row>
    <row r="677" ht="24.75" customHeight="1">
      <c r="AC677" s="121"/>
      <c r="AD677" s="121"/>
    </row>
    <row r="678" ht="24.75" customHeight="1">
      <c r="AC678" s="121"/>
      <c r="AD678" s="121"/>
    </row>
    <row r="679" ht="24.75" customHeight="1">
      <c r="AC679" s="121"/>
      <c r="AD679" s="121"/>
    </row>
    <row r="680" ht="24.75" customHeight="1">
      <c r="AC680" s="121"/>
      <c r="AD680" s="121"/>
    </row>
    <row r="681" ht="24.75" customHeight="1">
      <c r="AC681" s="121"/>
      <c r="AD681" s="121"/>
    </row>
    <row r="682" ht="24.75" customHeight="1">
      <c r="AC682" s="121"/>
      <c r="AD682" s="121"/>
    </row>
    <row r="683" ht="24.75" customHeight="1">
      <c r="AC683" s="121"/>
      <c r="AD683" s="121"/>
    </row>
    <row r="684" ht="24.75" customHeight="1">
      <c r="AC684" s="121"/>
      <c r="AD684" s="121"/>
    </row>
    <row r="685" ht="24.75" customHeight="1">
      <c r="AC685" s="121"/>
      <c r="AD685" s="121"/>
    </row>
    <row r="686" ht="24.75" customHeight="1">
      <c r="AC686" s="121"/>
      <c r="AD686" s="121"/>
    </row>
    <row r="687" ht="24.75" customHeight="1">
      <c r="AC687" s="121"/>
      <c r="AD687" s="121"/>
    </row>
    <row r="688" ht="24.75" customHeight="1">
      <c r="AC688" s="121"/>
      <c r="AD688" s="121"/>
    </row>
    <row r="689" ht="24.75" customHeight="1">
      <c r="AC689" s="121"/>
      <c r="AD689" s="121"/>
    </row>
    <row r="690" ht="24.75" customHeight="1">
      <c r="AC690" s="121"/>
      <c r="AD690" s="121"/>
    </row>
    <row r="691" ht="24.75" customHeight="1">
      <c r="AC691" s="121"/>
      <c r="AD691" s="121"/>
    </row>
    <row r="692" ht="24.75" customHeight="1">
      <c r="AC692" s="121"/>
      <c r="AD692" s="121"/>
    </row>
    <row r="693" ht="24.75" customHeight="1">
      <c r="AC693" s="121"/>
      <c r="AD693" s="121"/>
    </row>
    <row r="694" ht="24.75" customHeight="1">
      <c r="AC694" s="121"/>
      <c r="AD694" s="121"/>
    </row>
    <row r="695" ht="24.75" customHeight="1">
      <c r="AC695" s="121"/>
      <c r="AD695" s="121"/>
    </row>
    <row r="696" ht="24.75" customHeight="1">
      <c r="AC696" s="121"/>
      <c r="AD696" s="121"/>
    </row>
    <row r="697" ht="24.75" customHeight="1">
      <c r="AC697" s="121"/>
      <c r="AD697" s="121"/>
    </row>
    <row r="698" ht="24.75" customHeight="1">
      <c r="AC698" s="121"/>
      <c r="AD698" s="121"/>
    </row>
    <row r="699" ht="24.75" customHeight="1">
      <c r="AC699" s="121"/>
      <c r="AD699" s="121"/>
    </row>
    <row r="700" ht="24.75" customHeight="1">
      <c r="AC700" s="121"/>
      <c r="AD700" s="121"/>
    </row>
    <row r="701" ht="24.75" customHeight="1">
      <c r="AC701" s="121"/>
      <c r="AD701" s="121"/>
    </row>
    <row r="702" ht="24.75" customHeight="1">
      <c r="AC702" s="121"/>
      <c r="AD702" s="121"/>
    </row>
    <row r="703" ht="24.75" customHeight="1">
      <c r="AC703" s="121"/>
      <c r="AD703" s="121"/>
    </row>
    <row r="704" ht="24.75" customHeight="1">
      <c r="AC704" s="121"/>
      <c r="AD704" s="121"/>
    </row>
    <row r="705" ht="24.75" customHeight="1">
      <c r="AC705" s="121"/>
      <c r="AD705" s="121"/>
    </row>
    <row r="706" ht="24.75" customHeight="1">
      <c r="AC706" s="121"/>
      <c r="AD706" s="121"/>
    </row>
    <row r="707" ht="24.75" customHeight="1">
      <c r="AC707" s="121"/>
      <c r="AD707" s="121"/>
    </row>
    <row r="708" ht="24.75" customHeight="1">
      <c r="AC708" s="121"/>
      <c r="AD708" s="121"/>
    </row>
    <row r="709" ht="24.75" customHeight="1">
      <c r="AC709" s="121"/>
      <c r="AD709" s="121"/>
    </row>
    <row r="710" ht="24.75" customHeight="1">
      <c r="AC710" s="121"/>
      <c r="AD710" s="121"/>
    </row>
    <row r="711" ht="24.75" customHeight="1">
      <c r="AC711" s="121"/>
      <c r="AD711" s="121"/>
    </row>
    <row r="712" ht="24.75" customHeight="1">
      <c r="AC712" s="121"/>
      <c r="AD712" s="121"/>
    </row>
    <row r="713" ht="24.75" customHeight="1">
      <c r="AC713" s="121"/>
      <c r="AD713" s="121"/>
    </row>
    <row r="714" ht="24.75" customHeight="1">
      <c r="AC714" s="121"/>
      <c r="AD714" s="121"/>
    </row>
    <row r="715" ht="24.75" customHeight="1">
      <c r="AC715" s="121"/>
      <c r="AD715" s="121"/>
    </row>
    <row r="716" ht="24.75" customHeight="1">
      <c r="AC716" s="121"/>
      <c r="AD716" s="121"/>
    </row>
    <row r="717" ht="24.75" customHeight="1">
      <c r="AC717" s="121"/>
      <c r="AD717" s="121"/>
    </row>
    <row r="718" ht="24.75" customHeight="1">
      <c r="AC718" s="121"/>
      <c r="AD718" s="121"/>
    </row>
    <row r="719" ht="24.75" customHeight="1">
      <c r="AC719" s="121"/>
      <c r="AD719" s="121"/>
    </row>
    <row r="720" ht="24.75" customHeight="1">
      <c r="AC720" s="121"/>
      <c r="AD720" s="121"/>
    </row>
    <row r="721" ht="24.75" customHeight="1">
      <c r="AC721" s="121"/>
      <c r="AD721" s="121"/>
    </row>
    <row r="722" ht="24.75" customHeight="1">
      <c r="AC722" s="121"/>
      <c r="AD722" s="121"/>
    </row>
    <row r="723" ht="24.75" customHeight="1">
      <c r="AC723" s="121"/>
      <c r="AD723" s="121"/>
    </row>
    <row r="724" ht="24.75" customHeight="1">
      <c r="AC724" s="121"/>
      <c r="AD724" s="121"/>
    </row>
    <row r="725" ht="24.75" customHeight="1">
      <c r="AC725" s="121"/>
      <c r="AD725" s="121"/>
    </row>
    <row r="726" ht="24.75" customHeight="1">
      <c r="AC726" s="121"/>
      <c r="AD726" s="121"/>
    </row>
    <row r="727" ht="24.75" customHeight="1">
      <c r="AC727" s="121"/>
      <c r="AD727" s="121"/>
    </row>
    <row r="728" ht="24.75" customHeight="1">
      <c r="AC728" s="121"/>
      <c r="AD728" s="121"/>
    </row>
    <row r="729" ht="24.75" customHeight="1">
      <c r="AC729" s="121"/>
      <c r="AD729" s="121"/>
    </row>
    <row r="730" ht="24.75" customHeight="1">
      <c r="AC730" s="121"/>
      <c r="AD730" s="121"/>
    </row>
    <row r="731" ht="24.75" customHeight="1">
      <c r="AC731" s="121"/>
      <c r="AD731" s="121"/>
    </row>
    <row r="732" ht="24.75" customHeight="1">
      <c r="AC732" s="121"/>
      <c r="AD732" s="121"/>
    </row>
    <row r="733" ht="24.75" customHeight="1">
      <c r="AC733" s="121"/>
      <c r="AD733" s="121"/>
    </row>
    <row r="734" ht="24.75" customHeight="1">
      <c r="AC734" s="121"/>
      <c r="AD734" s="121"/>
    </row>
    <row r="735" ht="24.75" customHeight="1">
      <c r="AC735" s="121"/>
      <c r="AD735" s="121"/>
    </row>
    <row r="736" ht="24.75" customHeight="1">
      <c r="AC736" s="121"/>
      <c r="AD736" s="121"/>
    </row>
    <row r="737" ht="24.75" customHeight="1">
      <c r="AC737" s="121"/>
      <c r="AD737" s="121"/>
    </row>
    <row r="738" ht="24.75" customHeight="1">
      <c r="AC738" s="121"/>
      <c r="AD738" s="121"/>
    </row>
    <row r="739" ht="24.75" customHeight="1">
      <c r="AC739" s="121"/>
      <c r="AD739" s="121"/>
    </row>
    <row r="740" ht="24.75" customHeight="1">
      <c r="AC740" s="121"/>
      <c r="AD740" s="121"/>
    </row>
    <row r="741" ht="24.75" customHeight="1">
      <c r="AC741" s="121"/>
      <c r="AD741" s="121"/>
    </row>
    <row r="742" ht="24.75" customHeight="1">
      <c r="AC742" s="121"/>
      <c r="AD742" s="121"/>
    </row>
    <row r="743" ht="24.75" customHeight="1">
      <c r="AC743" s="121"/>
      <c r="AD743" s="121"/>
    </row>
    <row r="744" ht="24.75" customHeight="1">
      <c r="AC744" s="121"/>
      <c r="AD744" s="121"/>
    </row>
    <row r="745" ht="24.75" customHeight="1">
      <c r="AC745" s="121"/>
      <c r="AD745" s="121"/>
    </row>
    <row r="746" ht="24.75" customHeight="1">
      <c r="AC746" s="121"/>
      <c r="AD746" s="121"/>
    </row>
    <row r="747" ht="24.75" customHeight="1">
      <c r="AC747" s="121"/>
      <c r="AD747" s="121"/>
    </row>
    <row r="748" ht="24.75" customHeight="1">
      <c r="AC748" s="121"/>
      <c r="AD748" s="121"/>
    </row>
    <row r="749" ht="24.75" customHeight="1">
      <c r="AC749" s="121"/>
      <c r="AD749" s="121"/>
    </row>
    <row r="750" ht="24.75" customHeight="1">
      <c r="AC750" s="121"/>
      <c r="AD750" s="121"/>
    </row>
    <row r="751" ht="24.75" customHeight="1">
      <c r="AC751" s="121"/>
      <c r="AD751" s="121"/>
    </row>
    <row r="752" ht="24.75" customHeight="1">
      <c r="AC752" s="121"/>
      <c r="AD752" s="121"/>
    </row>
    <row r="753" ht="24.75" customHeight="1">
      <c r="AC753" s="121"/>
      <c r="AD753" s="121"/>
    </row>
    <row r="754" ht="24.75" customHeight="1">
      <c r="AC754" s="121"/>
      <c r="AD754" s="121"/>
    </row>
    <row r="755" ht="24.75" customHeight="1">
      <c r="AC755" s="121"/>
      <c r="AD755" s="121"/>
    </row>
    <row r="756" ht="24.75" customHeight="1">
      <c r="AC756" s="121"/>
      <c r="AD756" s="121"/>
    </row>
    <row r="757" ht="24.75" customHeight="1">
      <c r="AC757" s="121"/>
      <c r="AD757" s="121"/>
    </row>
    <row r="758" ht="24.75" customHeight="1">
      <c r="AC758" s="121"/>
      <c r="AD758" s="121"/>
    </row>
    <row r="759" ht="24.75" customHeight="1">
      <c r="AC759" s="121"/>
      <c r="AD759" s="121"/>
    </row>
    <row r="760" ht="24.75" customHeight="1">
      <c r="AC760" s="121"/>
      <c r="AD760" s="121"/>
    </row>
    <row r="761" ht="24.75" customHeight="1">
      <c r="AC761" s="121"/>
      <c r="AD761" s="121"/>
    </row>
    <row r="762" ht="24.75" customHeight="1">
      <c r="AC762" s="121"/>
      <c r="AD762" s="121"/>
    </row>
    <row r="763" ht="24.75" customHeight="1">
      <c r="AC763" s="121"/>
      <c r="AD763" s="121"/>
    </row>
    <row r="764" ht="24.75" customHeight="1">
      <c r="AC764" s="121"/>
      <c r="AD764" s="121"/>
    </row>
    <row r="765" ht="24.75" customHeight="1">
      <c r="AC765" s="121"/>
      <c r="AD765" s="121"/>
    </row>
    <row r="766" ht="24.75" customHeight="1">
      <c r="AC766" s="121"/>
      <c r="AD766" s="121"/>
    </row>
    <row r="767" ht="24.75" customHeight="1">
      <c r="AC767" s="121"/>
      <c r="AD767" s="121"/>
    </row>
    <row r="768" ht="24.75" customHeight="1">
      <c r="AC768" s="121"/>
      <c r="AD768" s="121"/>
    </row>
    <row r="769" ht="24.75" customHeight="1">
      <c r="AC769" s="121"/>
      <c r="AD769" s="121"/>
    </row>
    <row r="770" ht="24.75" customHeight="1">
      <c r="AC770" s="121"/>
      <c r="AD770" s="121"/>
    </row>
    <row r="771" ht="24.75" customHeight="1">
      <c r="AC771" s="121"/>
      <c r="AD771" s="121"/>
    </row>
    <row r="772" ht="24.75" customHeight="1">
      <c r="AC772" s="121"/>
      <c r="AD772" s="121"/>
    </row>
    <row r="773" ht="24.75" customHeight="1">
      <c r="AC773" s="121"/>
      <c r="AD773" s="121"/>
    </row>
    <row r="774" ht="24.75" customHeight="1">
      <c r="AC774" s="121"/>
      <c r="AD774" s="121"/>
    </row>
    <row r="775" ht="24.75" customHeight="1">
      <c r="AC775" s="121"/>
      <c r="AD775" s="121"/>
    </row>
    <row r="776" ht="24.75" customHeight="1">
      <c r="AC776" s="121"/>
      <c r="AD776" s="121"/>
    </row>
    <row r="777" ht="24.75" customHeight="1">
      <c r="AC777" s="121"/>
      <c r="AD777" s="121"/>
    </row>
    <row r="778" ht="24.75" customHeight="1">
      <c r="AC778" s="121"/>
      <c r="AD778" s="121"/>
    </row>
    <row r="779" ht="24.75" customHeight="1">
      <c r="AC779" s="121"/>
      <c r="AD779" s="121"/>
    </row>
    <row r="780" ht="24.75" customHeight="1">
      <c r="AC780" s="121"/>
      <c r="AD780" s="121"/>
    </row>
    <row r="781" ht="24.75" customHeight="1">
      <c r="AC781" s="121"/>
      <c r="AD781" s="121"/>
    </row>
    <row r="782" ht="24.75" customHeight="1">
      <c r="AC782" s="121"/>
      <c r="AD782" s="121"/>
    </row>
    <row r="783" ht="24.75" customHeight="1">
      <c r="AC783" s="121"/>
      <c r="AD783" s="121"/>
    </row>
    <row r="784" ht="24.75" customHeight="1">
      <c r="AC784" s="121"/>
      <c r="AD784" s="121"/>
    </row>
    <row r="785" ht="24.75" customHeight="1">
      <c r="AC785" s="121"/>
      <c r="AD785" s="121"/>
    </row>
    <row r="786" ht="24.75" customHeight="1">
      <c r="AC786" s="121"/>
      <c r="AD786" s="121"/>
    </row>
    <row r="787" ht="24.75" customHeight="1">
      <c r="AC787" s="121"/>
      <c r="AD787" s="121"/>
    </row>
    <row r="788" ht="24.75" customHeight="1">
      <c r="AC788" s="121"/>
      <c r="AD788" s="121"/>
    </row>
    <row r="789" ht="24.75" customHeight="1">
      <c r="AC789" s="121"/>
      <c r="AD789" s="121"/>
    </row>
    <row r="790" ht="24.75" customHeight="1">
      <c r="AC790" s="121"/>
      <c r="AD790" s="121"/>
    </row>
    <row r="791" ht="24.75" customHeight="1">
      <c r="AC791" s="121"/>
      <c r="AD791" s="121"/>
    </row>
    <row r="792" ht="24.75" customHeight="1">
      <c r="AC792" s="121"/>
      <c r="AD792" s="121"/>
    </row>
    <row r="793" ht="24.75" customHeight="1">
      <c r="AC793" s="121"/>
      <c r="AD793" s="121"/>
    </row>
    <row r="794" ht="24.75" customHeight="1">
      <c r="AC794" s="121"/>
      <c r="AD794" s="121"/>
    </row>
    <row r="795" ht="24.75" customHeight="1">
      <c r="AC795" s="121"/>
      <c r="AD795" s="121"/>
    </row>
    <row r="796" ht="24.75" customHeight="1">
      <c r="AC796" s="121"/>
      <c r="AD796" s="121"/>
    </row>
    <row r="797" ht="24.75" customHeight="1">
      <c r="AC797" s="121"/>
      <c r="AD797" s="121"/>
    </row>
    <row r="798" ht="24.75" customHeight="1">
      <c r="AC798" s="121"/>
      <c r="AD798" s="121"/>
    </row>
    <row r="799" ht="24.75" customHeight="1">
      <c r="AC799" s="121"/>
      <c r="AD799" s="121"/>
    </row>
    <row r="800" ht="24.75" customHeight="1">
      <c r="AC800" s="121"/>
      <c r="AD800" s="121"/>
    </row>
    <row r="801" ht="24.75" customHeight="1">
      <c r="AC801" s="121"/>
      <c r="AD801" s="121"/>
    </row>
    <row r="802" ht="24.75" customHeight="1">
      <c r="AC802" s="121"/>
      <c r="AD802" s="121"/>
    </row>
    <row r="803" ht="24.75" customHeight="1">
      <c r="AC803" s="121"/>
      <c r="AD803" s="121"/>
    </row>
    <row r="804" ht="24.75" customHeight="1">
      <c r="AC804" s="121"/>
      <c r="AD804" s="121"/>
    </row>
    <row r="805" ht="24.75" customHeight="1">
      <c r="AC805" s="121"/>
      <c r="AD805" s="121"/>
    </row>
    <row r="806" ht="24.75" customHeight="1">
      <c r="AC806" s="121"/>
      <c r="AD806" s="121"/>
    </row>
    <row r="807" ht="24.75" customHeight="1">
      <c r="AC807" s="121"/>
      <c r="AD807" s="121"/>
    </row>
    <row r="808" ht="24.75" customHeight="1">
      <c r="AC808" s="121"/>
      <c r="AD808" s="121"/>
    </row>
    <row r="809" ht="24.75" customHeight="1">
      <c r="AC809" s="121"/>
      <c r="AD809" s="121"/>
    </row>
    <row r="810" ht="24.75" customHeight="1">
      <c r="AC810" s="121"/>
      <c r="AD810" s="121"/>
    </row>
    <row r="811" ht="24.75" customHeight="1">
      <c r="AC811" s="121"/>
      <c r="AD811" s="121"/>
    </row>
    <row r="812" ht="24.75" customHeight="1">
      <c r="AC812" s="121"/>
      <c r="AD812" s="121"/>
    </row>
    <row r="813" ht="24.75" customHeight="1">
      <c r="AC813" s="121"/>
      <c r="AD813" s="121"/>
    </row>
    <row r="814" ht="24.75" customHeight="1">
      <c r="AC814" s="121"/>
      <c r="AD814" s="121"/>
    </row>
    <row r="815" ht="24.75" customHeight="1">
      <c r="AC815" s="121"/>
      <c r="AD815" s="121"/>
    </row>
    <row r="816" ht="24.75" customHeight="1">
      <c r="AC816" s="121"/>
      <c r="AD816" s="121"/>
    </row>
    <row r="817" ht="24.75" customHeight="1">
      <c r="AC817" s="121"/>
      <c r="AD817" s="121"/>
    </row>
    <row r="818" ht="24.75" customHeight="1">
      <c r="AC818" s="121"/>
      <c r="AD818" s="121"/>
    </row>
    <row r="819" ht="24.75" customHeight="1">
      <c r="AC819" s="121"/>
      <c r="AD819" s="121"/>
    </row>
    <row r="820" ht="24.75" customHeight="1">
      <c r="AC820" s="121"/>
      <c r="AD820" s="121"/>
    </row>
    <row r="821" ht="24.75" customHeight="1">
      <c r="AC821" s="121"/>
      <c r="AD821" s="121"/>
    </row>
    <row r="822" ht="24.75" customHeight="1">
      <c r="AC822" s="121"/>
      <c r="AD822" s="121"/>
    </row>
    <row r="823" ht="24.75" customHeight="1">
      <c r="AC823" s="121"/>
      <c r="AD823" s="121"/>
    </row>
    <row r="824" ht="24.75" customHeight="1">
      <c r="AC824" s="121"/>
      <c r="AD824" s="121"/>
    </row>
    <row r="825" ht="24.75" customHeight="1">
      <c r="AC825" s="121"/>
      <c r="AD825" s="121"/>
    </row>
    <row r="826" ht="24.75" customHeight="1">
      <c r="AC826" s="121"/>
      <c r="AD826" s="121"/>
    </row>
    <row r="827" ht="24.75" customHeight="1">
      <c r="AC827" s="121"/>
      <c r="AD827" s="121"/>
    </row>
    <row r="828" ht="24.75" customHeight="1">
      <c r="AC828" s="121"/>
      <c r="AD828" s="121"/>
    </row>
    <row r="829" ht="24.75" customHeight="1">
      <c r="AC829" s="121"/>
      <c r="AD829" s="121"/>
    </row>
    <row r="830" ht="24.75" customHeight="1">
      <c r="AC830" s="121"/>
      <c r="AD830" s="121"/>
    </row>
    <row r="831" ht="24.75" customHeight="1">
      <c r="AC831" s="121"/>
      <c r="AD831" s="121"/>
    </row>
    <row r="832" ht="24.75" customHeight="1">
      <c r="AC832" s="121"/>
      <c r="AD832" s="121"/>
    </row>
    <row r="833" ht="24.75" customHeight="1">
      <c r="AC833" s="121"/>
      <c r="AD833" s="121"/>
    </row>
    <row r="834" ht="24.75" customHeight="1">
      <c r="AC834" s="121"/>
      <c r="AD834" s="121"/>
    </row>
    <row r="835" ht="24.75" customHeight="1">
      <c r="AC835" s="121"/>
      <c r="AD835" s="121"/>
    </row>
    <row r="836" ht="24.75" customHeight="1">
      <c r="AC836" s="121"/>
      <c r="AD836" s="121"/>
    </row>
    <row r="837" ht="24.75" customHeight="1">
      <c r="AC837" s="121"/>
      <c r="AD837" s="121"/>
    </row>
    <row r="838" ht="24.75" customHeight="1">
      <c r="AC838" s="121"/>
      <c r="AD838" s="121"/>
    </row>
    <row r="839" ht="24.75" customHeight="1">
      <c r="AC839" s="121"/>
      <c r="AD839" s="121"/>
    </row>
    <row r="840" ht="24.75" customHeight="1">
      <c r="AC840" s="121"/>
      <c r="AD840" s="121"/>
    </row>
    <row r="841" ht="24.75" customHeight="1">
      <c r="AC841" s="121"/>
      <c r="AD841" s="121"/>
    </row>
    <row r="842" ht="24.75" customHeight="1">
      <c r="AC842" s="121"/>
      <c r="AD842" s="121"/>
    </row>
    <row r="843" ht="24.75" customHeight="1">
      <c r="AC843" s="121"/>
      <c r="AD843" s="121"/>
    </row>
    <row r="844" ht="24.75" customHeight="1">
      <c r="AC844" s="121"/>
      <c r="AD844" s="121"/>
    </row>
    <row r="845" ht="24.75" customHeight="1">
      <c r="AC845" s="121"/>
      <c r="AD845" s="121"/>
    </row>
    <row r="846" ht="24.75" customHeight="1">
      <c r="AC846" s="121"/>
      <c r="AD846" s="121"/>
    </row>
    <row r="847" ht="24.75" customHeight="1">
      <c r="AC847" s="121"/>
      <c r="AD847" s="121"/>
    </row>
    <row r="848" ht="24.75" customHeight="1">
      <c r="AC848" s="121"/>
      <c r="AD848" s="121"/>
    </row>
    <row r="849" ht="24.75" customHeight="1">
      <c r="AC849" s="121"/>
      <c r="AD849" s="121"/>
    </row>
    <row r="850" ht="24.75" customHeight="1">
      <c r="AC850" s="121"/>
      <c r="AD850" s="121"/>
    </row>
    <row r="851" ht="24.75" customHeight="1">
      <c r="AC851" s="121"/>
      <c r="AD851" s="121"/>
    </row>
    <row r="852" ht="24.75" customHeight="1">
      <c r="AC852" s="121"/>
      <c r="AD852" s="121"/>
    </row>
    <row r="853" ht="24.75" customHeight="1">
      <c r="AC853" s="121"/>
      <c r="AD853" s="121"/>
    </row>
    <row r="854" ht="24.75" customHeight="1">
      <c r="AC854" s="121"/>
      <c r="AD854" s="121"/>
    </row>
    <row r="855" ht="24.75" customHeight="1">
      <c r="AC855" s="121"/>
      <c r="AD855" s="121"/>
    </row>
    <row r="856" ht="24.75" customHeight="1">
      <c r="AC856" s="121"/>
      <c r="AD856" s="121"/>
    </row>
    <row r="857" ht="24.75" customHeight="1">
      <c r="AC857" s="121"/>
      <c r="AD857" s="121"/>
    </row>
    <row r="858" ht="24.75" customHeight="1">
      <c r="AC858" s="121"/>
      <c r="AD858" s="121"/>
    </row>
    <row r="859" ht="24.75" customHeight="1">
      <c r="AC859" s="121"/>
      <c r="AD859" s="121"/>
    </row>
    <row r="860" ht="24.75" customHeight="1">
      <c r="AC860" s="121"/>
      <c r="AD860" s="121"/>
    </row>
    <row r="861" ht="24.75" customHeight="1">
      <c r="AC861" s="121"/>
      <c r="AD861" s="121"/>
    </row>
    <row r="862" ht="24.75" customHeight="1">
      <c r="AC862" s="121"/>
      <c r="AD862" s="121"/>
    </row>
    <row r="863" ht="24.75" customHeight="1">
      <c r="AC863" s="121"/>
      <c r="AD863" s="121"/>
    </row>
    <row r="864" ht="24.75" customHeight="1">
      <c r="AC864" s="121"/>
      <c r="AD864" s="121"/>
    </row>
    <row r="865" ht="24.75" customHeight="1">
      <c r="AC865" s="121"/>
      <c r="AD865" s="121"/>
    </row>
    <row r="866" ht="24.75" customHeight="1">
      <c r="AC866" s="121"/>
      <c r="AD866" s="121"/>
    </row>
    <row r="867" ht="24.75" customHeight="1">
      <c r="AC867" s="121"/>
      <c r="AD867" s="121"/>
    </row>
    <row r="868" ht="24.75" customHeight="1">
      <c r="AC868" s="121"/>
      <c r="AD868" s="121"/>
    </row>
    <row r="869" ht="24.75" customHeight="1">
      <c r="AC869" s="121"/>
      <c r="AD869" s="121"/>
    </row>
    <row r="870" ht="24.75" customHeight="1">
      <c r="AC870" s="121"/>
      <c r="AD870" s="121"/>
    </row>
    <row r="871" ht="24.75" customHeight="1">
      <c r="AC871" s="121"/>
      <c r="AD871" s="121"/>
    </row>
    <row r="872" ht="24.75" customHeight="1">
      <c r="AC872" s="121"/>
      <c r="AD872" s="121"/>
    </row>
    <row r="873" ht="24.75" customHeight="1">
      <c r="AC873" s="121"/>
      <c r="AD873" s="121"/>
    </row>
    <row r="874" ht="24.75" customHeight="1">
      <c r="AC874" s="121"/>
      <c r="AD874" s="121"/>
    </row>
    <row r="875" ht="24.75" customHeight="1">
      <c r="AC875" s="121"/>
      <c r="AD875" s="121"/>
    </row>
    <row r="876" ht="24.75" customHeight="1">
      <c r="AC876" s="121"/>
      <c r="AD876" s="121"/>
    </row>
    <row r="877" ht="24.75" customHeight="1">
      <c r="AC877" s="121"/>
      <c r="AD877" s="121"/>
    </row>
    <row r="878" ht="24.75" customHeight="1">
      <c r="AC878" s="121"/>
      <c r="AD878" s="121"/>
    </row>
    <row r="879" ht="24.75" customHeight="1">
      <c r="AC879" s="121"/>
      <c r="AD879" s="121"/>
    </row>
    <row r="880" ht="24.75" customHeight="1">
      <c r="AC880" s="121"/>
      <c r="AD880" s="121"/>
    </row>
    <row r="881" ht="24.75" customHeight="1">
      <c r="AC881" s="121"/>
      <c r="AD881" s="121"/>
    </row>
    <row r="882" ht="24.75" customHeight="1">
      <c r="AC882" s="121"/>
      <c r="AD882" s="121"/>
    </row>
    <row r="883" ht="24.75" customHeight="1">
      <c r="AC883" s="121"/>
      <c r="AD883" s="121"/>
    </row>
    <row r="884" ht="24.75" customHeight="1">
      <c r="AC884" s="121"/>
      <c r="AD884" s="121"/>
    </row>
    <row r="885" ht="24.75" customHeight="1">
      <c r="AC885" s="121"/>
      <c r="AD885" s="121"/>
    </row>
    <row r="886" ht="24.75" customHeight="1">
      <c r="AC886" s="121"/>
      <c r="AD886" s="121"/>
    </row>
    <row r="887" ht="24.75" customHeight="1">
      <c r="AC887" s="121"/>
      <c r="AD887" s="121"/>
    </row>
    <row r="888" ht="24.75" customHeight="1">
      <c r="AC888" s="121"/>
      <c r="AD888" s="121"/>
    </row>
    <row r="889" ht="24.75" customHeight="1">
      <c r="AC889" s="121"/>
      <c r="AD889" s="121"/>
    </row>
    <row r="890" ht="24.75" customHeight="1">
      <c r="AC890" s="121"/>
      <c r="AD890" s="121"/>
    </row>
    <row r="891" ht="24.75" customHeight="1">
      <c r="AC891" s="121"/>
      <c r="AD891" s="121"/>
    </row>
    <row r="892" ht="24.75" customHeight="1">
      <c r="AC892" s="121"/>
      <c r="AD892" s="121"/>
    </row>
    <row r="893" ht="24.75" customHeight="1">
      <c r="AC893" s="121"/>
      <c r="AD893" s="121"/>
    </row>
    <row r="894" ht="24.75" customHeight="1">
      <c r="AC894" s="121"/>
      <c r="AD894" s="121"/>
    </row>
    <row r="895" ht="24.75" customHeight="1">
      <c r="AC895" s="121"/>
      <c r="AD895" s="121"/>
    </row>
    <row r="896" ht="24.75" customHeight="1">
      <c r="AC896" s="121"/>
      <c r="AD896" s="121"/>
    </row>
    <row r="897" ht="24.75" customHeight="1">
      <c r="AC897" s="121"/>
      <c r="AD897" s="121"/>
    </row>
    <row r="898" ht="24.75" customHeight="1">
      <c r="AC898" s="121"/>
      <c r="AD898" s="121"/>
    </row>
    <row r="899" ht="24.75" customHeight="1">
      <c r="AC899" s="121"/>
      <c r="AD899" s="121"/>
    </row>
    <row r="900" ht="24.75" customHeight="1">
      <c r="AC900" s="121"/>
      <c r="AD900" s="121"/>
    </row>
    <row r="901" ht="24.75" customHeight="1">
      <c r="AC901" s="121"/>
      <c r="AD901" s="121"/>
    </row>
    <row r="902" ht="24.75" customHeight="1">
      <c r="AC902" s="121"/>
      <c r="AD902" s="121"/>
    </row>
    <row r="903" ht="24.75" customHeight="1">
      <c r="AC903" s="121"/>
      <c r="AD903" s="121"/>
    </row>
    <row r="904" ht="24.75" customHeight="1">
      <c r="AC904" s="121"/>
      <c r="AD904" s="121"/>
    </row>
    <row r="905" ht="24.75" customHeight="1">
      <c r="AC905" s="121"/>
      <c r="AD905" s="121"/>
    </row>
    <row r="906" ht="24.75" customHeight="1">
      <c r="AC906" s="121"/>
      <c r="AD906" s="121"/>
    </row>
    <row r="907" ht="24.75" customHeight="1">
      <c r="AC907" s="121"/>
      <c r="AD907" s="121"/>
    </row>
    <row r="908" ht="24.75" customHeight="1">
      <c r="AC908" s="121"/>
      <c r="AD908" s="121"/>
    </row>
    <row r="909" ht="24.75" customHeight="1">
      <c r="AC909" s="121"/>
      <c r="AD909" s="121"/>
    </row>
    <row r="910" ht="24.75" customHeight="1">
      <c r="AC910" s="121"/>
      <c r="AD910" s="121"/>
    </row>
    <row r="911" ht="24.75" customHeight="1">
      <c r="AC911" s="121"/>
      <c r="AD911" s="121"/>
    </row>
    <row r="912" ht="24.75" customHeight="1">
      <c r="AC912" s="121"/>
      <c r="AD912" s="121"/>
    </row>
    <row r="913" ht="24.75" customHeight="1">
      <c r="AC913" s="121"/>
      <c r="AD913" s="121"/>
    </row>
    <row r="914" ht="24.75" customHeight="1">
      <c r="AC914" s="121"/>
      <c r="AD914" s="121"/>
    </row>
    <row r="915" ht="24.75" customHeight="1">
      <c r="AC915" s="121"/>
      <c r="AD915" s="121"/>
    </row>
    <row r="916" ht="24.75" customHeight="1">
      <c r="AC916" s="121"/>
      <c r="AD916" s="121"/>
    </row>
    <row r="917" ht="24.75" customHeight="1">
      <c r="AC917" s="121"/>
      <c r="AD917" s="121"/>
    </row>
    <row r="918" ht="24.75" customHeight="1">
      <c r="AC918" s="121"/>
      <c r="AD918" s="121"/>
    </row>
    <row r="919" ht="24.75" customHeight="1">
      <c r="AC919" s="121"/>
      <c r="AD919" s="121"/>
    </row>
    <row r="920" ht="24.75" customHeight="1">
      <c r="AC920" s="121"/>
      <c r="AD920" s="121"/>
    </row>
    <row r="921" ht="24.75" customHeight="1">
      <c r="AC921" s="121"/>
      <c r="AD921" s="121"/>
    </row>
    <row r="922" ht="24.75" customHeight="1">
      <c r="AC922" s="121"/>
      <c r="AD922" s="121"/>
    </row>
    <row r="923" ht="24.75" customHeight="1">
      <c r="AC923" s="121"/>
      <c r="AD923" s="121"/>
    </row>
    <row r="924" ht="24.75" customHeight="1">
      <c r="AC924" s="121"/>
      <c r="AD924" s="121"/>
    </row>
    <row r="925" ht="24.75" customHeight="1">
      <c r="AC925" s="121"/>
      <c r="AD925" s="121"/>
    </row>
    <row r="926" ht="24.75" customHeight="1">
      <c r="AC926" s="121"/>
      <c r="AD926" s="121"/>
    </row>
    <row r="927" ht="24.75" customHeight="1">
      <c r="AC927" s="121"/>
      <c r="AD927" s="121"/>
    </row>
    <row r="928" ht="24.75" customHeight="1">
      <c r="AC928" s="121"/>
      <c r="AD928" s="121"/>
    </row>
    <row r="929" ht="24.75" customHeight="1">
      <c r="AC929" s="121"/>
      <c r="AD929" s="121"/>
    </row>
    <row r="930" ht="24.75" customHeight="1">
      <c r="AC930" s="121"/>
      <c r="AD930" s="121"/>
    </row>
    <row r="931" ht="24.75" customHeight="1">
      <c r="AC931" s="121"/>
      <c r="AD931" s="121"/>
    </row>
    <row r="932" ht="24.75" customHeight="1">
      <c r="AC932" s="121"/>
      <c r="AD932" s="121"/>
    </row>
    <row r="933" ht="24.75" customHeight="1">
      <c r="AC933" s="121"/>
      <c r="AD933" s="121"/>
    </row>
    <row r="934" ht="24.75" customHeight="1">
      <c r="AC934" s="121"/>
      <c r="AD934" s="121"/>
    </row>
    <row r="935" ht="24.75" customHeight="1">
      <c r="AC935" s="121"/>
      <c r="AD935" s="121"/>
    </row>
    <row r="936" ht="24.75" customHeight="1">
      <c r="AC936" s="121"/>
      <c r="AD936" s="121"/>
    </row>
    <row r="937" ht="24.75" customHeight="1">
      <c r="AC937" s="121"/>
      <c r="AD937" s="121"/>
    </row>
    <row r="938" ht="24.75" customHeight="1">
      <c r="AC938" s="121"/>
      <c r="AD938" s="121"/>
    </row>
    <row r="939" ht="24.75" customHeight="1">
      <c r="AC939" s="121"/>
      <c r="AD939" s="121"/>
    </row>
    <row r="940" ht="24.75" customHeight="1">
      <c r="AC940" s="121"/>
      <c r="AD940" s="121"/>
    </row>
    <row r="941" ht="24.75" customHeight="1">
      <c r="AC941" s="121"/>
      <c r="AD941" s="121"/>
    </row>
    <row r="942" ht="24.75" customHeight="1">
      <c r="AC942" s="121"/>
      <c r="AD942" s="121"/>
    </row>
    <row r="943" ht="24.75" customHeight="1">
      <c r="AC943" s="121"/>
      <c r="AD943" s="121"/>
    </row>
    <row r="944" ht="24.75" customHeight="1">
      <c r="AC944" s="121"/>
      <c r="AD944" s="121"/>
    </row>
    <row r="945" ht="24.75" customHeight="1">
      <c r="AC945" s="121"/>
      <c r="AD945" s="121"/>
    </row>
    <row r="946" ht="24.75" customHeight="1">
      <c r="AC946" s="121"/>
      <c r="AD946" s="121"/>
    </row>
    <row r="947" ht="24.75" customHeight="1">
      <c r="AC947" s="121"/>
      <c r="AD947" s="121"/>
    </row>
    <row r="948" ht="24.75" customHeight="1">
      <c r="AC948" s="121"/>
      <c r="AD948" s="121"/>
    </row>
    <row r="949" ht="24.75" customHeight="1">
      <c r="AC949" s="121"/>
      <c r="AD949" s="121"/>
    </row>
    <row r="950" ht="24.75" customHeight="1">
      <c r="AC950" s="121"/>
      <c r="AD950" s="121"/>
    </row>
    <row r="951" ht="24.75" customHeight="1">
      <c r="AC951" s="121"/>
      <c r="AD951" s="121"/>
    </row>
    <row r="952" ht="24.75" customHeight="1">
      <c r="AC952" s="121"/>
      <c r="AD952" s="121"/>
    </row>
    <row r="953" ht="24.75" customHeight="1">
      <c r="AC953" s="121"/>
      <c r="AD953" s="121"/>
    </row>
    <row r="954" ht="24.75" customHeight="1">
      <c r="AC954" s="121"/>
      <c r="AD954" s="121"/>
    </row>
    <row r="955" ht="24.75" customHeight="1">
      <c r="AC955" s="121"/>
      <c r="AD955" s="121"/>
    </row>
    <row r="956" ht="24.75" customHeight="1">
      <c r="AC956" s="121"/>
      <c r="AD956" s="121"/>
    </row>
    <row r="957" ht="24.75" customHeight="1">
      <c r="AC957" s="121"/>
      <c r="AD957" s="121"/>
    </row>
    <row r="958" ht="24.75" customHeight="1">
      <c r="AC958" s="121"/>
      <c r="AD958" s="121"/>
    </row>
    <row r="959" ht="24.75" customHeight="1">
      <c r="AC959" s="121"/>
      <c r="AD959" s="121"/>
    </row>
    <row r="960" ht="24.75" customHeight="1">
      <c r="AC960" s="121"/>
      <c r="AD960" s="121"/>
    </row>
    <row r="961" ht="24.75" customHeight="1">
      <c r="AC961" s="121"/>
      <c r="AD961" s="121"/>
    </row>
    <row r="962" ht="24.75" customHeight="1">
      <c r="AC962" s="121"/>
      <c r="AD962" s="121"/>
    </row>
    <row r="963" ht="24.75" customHeight="1">
      <c r="AC963" s="121"/>
      <c r="AD963" s="121"/>
    </row>
    <row r="964" ht="24.75" customHeight="1">
      <c r="AC964" s="121"/>
      <c r="AD964" s="121"/>
    </row>
    <row r="965" ht="24.75" customHeight="1">
      <c r="AC965" s="121"/>
      <c r="AD965" s="121"/>
    </row>
    <row r="966" ht="24.75" customHeight="1">
      <c r="AC966" s="121"/>
      <c r="AD966" s="121"/>
    </row>
    <row r="967" ht="24.75" customHeight="1">
      <c r="AC967" s="121"/>
      <c r="AD967" s="121"/>
    </row>
    <row r="968" ht="24.75" customHeight="1">
      <c r="AC968" s="121"/>
      <c r="AD968" s="121"/>
    </row>
    <row r="969" ht="24.75" customHeight="1">
      <c r="AC969" s="121"/>
      <c r="AD969" s="121"/>
    </row>
    <row r="970" ht="24.75" customHeight="1">
      <c r="AC970" s="121"/>
      <c r="AD970" s="121"/>
    </row>
    <row r="971" ht="24.75" customHeight="1">
      <c r="AC971" s="121"/>
      <c r="AD971" s="121"/>
    </row>
    <row r="972" ht="24.75" customHeight="1">
      <c r="AC972" s="121"/>
      <c r="AD972" s="121"/>
    </row>
    <row r="973" ht="24.75" customHeight="1">
      <c r="AC973" s="121"/>
      <c r="AD973" s="121"/>
    </row>
    <row r="974" ht="24.75" customHeight="1">
      <c r="AC974" s="121"/>
      <c r="AD974" s="121"/>
    </row>
    <row r="975" ht="24.75" customHeight="1">
      <c r="AC975" s="121"/>
      <c r="AD975" s="121"/>
    </row>
    <row r="976" ht="24.75" customHeight="1">
      <c r="AC976" s="121"/>
      <c r="AD976" s="121"/>
    </row>
    <row r="977" ht="24.75" customHeight="1">
      <c r="AC977" s="121"/>
      <c r="AD977" s="121"/>
    </row>
    <row r="978" ht="24.75" customHeight="1">
      <c r="AC978" s="121"/>
      <c r="AD978" s="121"/>
    </row>
    <row r="979" ht="24.75" customHeight="1">
      <c r="AC979" s="121"/>
      <c r="AD979" s="121"/>
    </row>
    <row r="980" ht="24.75" customHeight="1">
      <c r="AC980" s="121"/>
      <c r="AD980" s="121"/>
    </row>
    <row r="981" ht="24.75" customHeight="1">
      <c r="AC981" s="121"/>
      <c r="AD981" s="121"/>
    </row>
    <row r="982" ht="24.75" customHeight="1">
      <c r="AC982" s="121"/>
      <c r="AD982" s="121"/>
    </row>
    <row r="983" ht="24.75" customHeight="1">
      <c r="AC983" s="121"/>
      <c r="AD983" s="121"/>
    </row>
    <row r="984" ht="24.75" customHeight="1">
      <c r="AC984" s="121"/>
      <c r="AD984" s="121"/>
    </row>
    <row r="985" ht="24.75" customHeight="1">
      <c r="AC985" s="121"/>
      <c r="AD985" s="121"/>
    </row>
    <row r="986" ht="24.75" customHeight="1">
      <c r="AC986" s="121"/>
      <c r="AD986" s="121"/>
    </row>
    <row r="987" ht="24.75" customHeight="1">
      <c r="AC987" s="121"/>
      <c r="AD987" s="121"/>
    </row>
    <row r="988" ht="24.75" customHeight="1">
      <c r="AC988" s="121"/>
      <c r="AD988" s="121"/>
    </row>
    <row r="989" ht="24.75" customHeight="1">
      <c r="AC989" s="121"/>
      <c r="AD989" s="121"/>
    </row>
    <row r="990" ht="24.75" customHeight="1">
      <c r="AC990" s="121"/>
      <c r="AD990" s="121"/>
    </row>
    <row r="991" ht="24.75" customHeight="1">
      <c r="AC991" s="121"/>
      <c r="AD991" s="121"/>
    </row>
    <row r="992" ht="24.75" customHeight="1">
      <c r="AC992" s="121"/>
      <c r="AD992" s="121"/>
    </row>
    <row r="993" ht="24.75" customHeight="1">
      <c r="AC993" s="121"/>
      <c r="AD993" s="121"/>
    </row>
    <row r="994" ht="24.75" customHeight="1">
      <c r="AC994" s="121"/>
      <c r="AD994" s="121"/>
    </row>
    <row r="995" ht="24.75" customHeight="1">
      <c r="AC995" s="121"/>
      <c r="AD995" s="121"/>
    </row>
    <row r="996" ht="24.75" customHeight="1">
      <c r="AC996" s="121"/>
      <c r="AD996" s="121"/>
    </row>
    <row r="997" ht="24.75" customHeight="1">
      <c r="AC997" s="121"/>
      <c r="AD997" s="121"/>
    </row>
    <row r="998" ht="24.75" customHeight="1">
      <c r="AC998" s="121"/>
      <c r="AD998" s="121"/>
    </row>
    <row r="999" ht="24.75" customHeight="1">
      <c r="AC999" s="121"/>
      <c r="AD999" s="121"/>
    </row>
    <row r="1000" ht="24.75" customHeight="1">
      <c r="AC1000" s="121"/>
      <c r="AD1000" s="121"/>
    </row>
  </sheetData>
  <autoFilter ref="$A$1:$AD$372"/>
  <dataValidations>
    <dataValidation type="list" allowBlank="1" showErrorMessage="1" sqref="C2:C371">
      <formula1>'Source (Will be hidden)'!$I$26:$I$117</formula1>
    </dataValidation>
    <dataValidation type="list" allowBlank="1" showInputMessage="1" prompt="Select an option from list - Please select an option from the list." sqref="X2:X371">
      <formula1>'Source (Will be hidden)'!$D$18:$D$30</formula1>
    </dataValidation>
    <dataValidation type="list" allowBlank="1" showErrorMessage="1" sqref="K2:L371">
      <formula1>'Source (Will be hidden)'!$G$1:$G$6</formula1>
    </dataValidation>
    <dataValidation type="list" allowBlank="1" showErrorMessage="1" sqref="U2:U371">
      <formula1>'Source (Will be hidden)'!$A$1:$A$3</formula1>
    </dataValidation>
    <dataValidation type="list" allowBlank="1" showErrorMessage="1" sqref="G2:G371">
      <formula1>'Source (Will be hidden)'!$D$34:$D$38</formula1>
    </dataValidation>
    <dataValidation type="list" allowBlank="1" sqref="J2:J371">
      <formula1>'Source (Will be hidden)'!$D$12:$D$17</formula1>
    </dataValidation>
    <dataValidation type="list" allowBlank="1" showErrorMessage="1" sqref="V2:V371">
      <formula1>'Source (Will be hidden)'!$A$9:$A$15</formula1>
    </dataValidation>
    <dataValidation type="list" allowBlank="1" showErrorMessage="1" sqref="F2:F371">
      <formula1>'Source (Will be hidden)'!$D$1:$D$10</formula1>
    </dataValidation>
    <dataValidation type="date" allowBlank="1" showErrorMessage="1" sqref="N2:Q371">
      <formula1>32874.0</formula1>
      <formula2>47484.0</formula2>
    </dataValidation>
    <dataValidation type="list" allowBlank="1" showErrorMessage="1" sqref="B2:B371">
      <formula1>'Source (Will be hidden)'!$I$1:$I$20</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min="2" max="2" width="57.14"/>
    <col customWidth="1" min="3" max="3" width="26.43"/>
    <col customWidth="1" min="4" max="4" width="26.57"/>
    <col customWidth="1" min="5" max="5" width="22.71"/>
    <col customWidth="1" min="6" max="6" width="25.14"/>
    <col customWidth="1" min="7" max="7" width="21.71"/>
    <col customWidth="1" min="8" max="8" width="25.0"/>
    <col customWidth="1" min="9" max="9" width="24.57"/>
    <col customWidth="1" min="10" max="10" width="13.86"/>
    <col customWidth="1" min="11" max="11" width="24.86"/>
    <col customWidth="1" min="12" max="12" width="26.57"/>
    <col customWidth="1" min="13" max="13" width="18.14"/>
    <col customWidth="1" min="14" max="14" width="19.0"/>
    <col customWidth="1" min="15" max="15" width="14.57"/>
    <col customWidth="1" min="16" max="16" width="21.43"/>
    <col customWidth="1" min="17" max="17" width="41.43"/>
    <col customWidth="1" min="18" max="18" width="14.43"/>
    <col customWidth="1" min="19" max="19" width="14.29"/>
    <col customWidth="1" min="20" max="20" width="26.0"/>
    <col customWidth="1" min="21" max="21" width="14.29"/>
    <col customWidth="1" min="22" max="22" width="21.71"/>
    <col customWidth="1" min="23" max="23" width="18.57"/>
    <col customWidth="1" min="24" max="24" width="13.14"/>
    <col customWidth="1" min="25" max="25" width="18.43"/>
    <col customWidth="1" min="26" max="26" width="14.29"/>
    <col customWidth="1" min="27" max="27" width="8.71"/>
    <col customWidth="1" min="28" max="28" width="14.71"/>
    <col customWidth="1" hidden="1" min="29" max="30" width="8.71"/>
  </cols>
  <sheetData>
    <row r="1" ht="14.25" customHeight="1">
      <c r="A1" s="76" t="s">
        <v>81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ht="135.0" customHeight="1">
      <c r="A2" s="122" t="s">
        <v>52</v>
      </c>
      <c r="B2" s="123" t="s">
        <v>53</v>
      </c>
      <c r="C2" s="123" t="s">
        <v>54</v>
      </c>
      <c r="D2" s="123" t="s">
        <v>55</v>
      </c>
      <c r="E2" s="123" t="s">
        <v>56</v>
      </c>
      <c r="F2" s="123" t="s">
        <v>57</v>
      </c>
      <c r="G2" s="123" t="s">
        <v>58</v>
      </c>
      <c r="H2" s="123" t="s">
        <v>59</v>
      </c>
      <c r="I2" s="123" t="s">
        <v>60</v>
      </c>
      <c r="J2" s="123" t="s">
        <v>61</v>
      </c>
      <c r="K2" s="123" t="s">
        <v>62</v>
      </c>
      <c r="L2" s="123" t="s">
        <v>63</v>
      </c>
      <c r="M2" s="123" t="s">
        <v>64</v>
      </c>
      <c r="N2" s="123" t="s">
        <v>65</v>
      </c>
      <c r="O2" s="124" t="s">
        <v>66</v>
      </c>
      <c r="P2" s="122" t="s">
        <v>67</v>
      </c>
      <c r="Q2" s="123" t="s">
        <v>68</v>
      </c>
      <c r="R2" s="123" t="s">
        <v>69</v>
      </c>
      <c r="S2" s="123" t="s">
        <v>70</v>
      </c>
      <c r="T2" s="123" t="s">
        <v>71</v>
      </c>
      <c r="U2" s="123" t="s">
        <v>72</v>
      </c>
      <c r="V2" s="124" t="s">
        <v>73</v>
      </c>
      <c r="W2" s="124" t="s">
        <v>74</v>
      </c>
      <c r="X2" s="123" t="s">
        <v>75</v>
      </c>
      <c r="Y2" s="123" t="s">
        <v>76</v>
      </c>
      <c r="Z2" s="123" t="s">
        <v>77</v>
      </c>
      <c r="AA2" s="123" t="s">
        <v>78</v>
      </c>
      <c r="AB2" s="125" t="s">
        <v>79</v>
      </c>
      <c r="AC2" s="126" t="s">
        <v>70</v>
      </c>
      <c r="AD2" s="126" t="s">
        <v>69</v>
      </c>
    </row>
    <row r="3" ht="14.25" customHeight="1">
      <c r="A3" s="127">
        <v>1.0</v>
      </c>
      <c r="B3" s="128" t="s">
        <v>82</v>
      </c>
      <c r="C3" s="128" t="s">
        <v>83</v>
      </c>
      <c r="D3" s="128" t="s">
        <v>84</v>
      </c>
      <c r="E3" s="129" t="s">
        <v>85</v>
      </c>
      <c r="F3" s="128" t="s">
        <v>86</v>
      </c>
      <c r="G3" s="129" t="s">
        <v>87</v>
      </c>
      <c r="H3" s="128" t="s">
        <v>88</v>
      </c>
      <c r="I3" s="128" t="s">
        <v>89</v>
      </c>
      <c r="J3" s="128" t="s">
        <v>90</v>
      </c>
      <c r="K3" s="129" t="s">
        <v>19</v>
      </c>
      <c r="L3" s="129" t="s">
        <v>19</v>
      </c>
      <c r="M3" s="129" t="s">
        <v>19</v>
      </c>
      <c r="N3" s="130">
        <v>43405.0</v>
      </c>
      <c r="O3" s="130">
        <v>43587.0</v>
      </c>
      <c r="P3" s="130">
        <v>45955.0</v>
      </c>
      <c r="Q3" s="130"/>
      <c r="R3" s="129">
        <v>2550.0</v>
      </c>
      <c r="S3" s="129"/>
      <c r="T3" s="129" t="s">
        <v>91</v>
      </c>
      <c r="U3" s="129" t="s">
        <v>9</v>
      </c>
      <c r="V3" s="128" t="s">
        <v>92</v>
      </c>
      <c r="W3" s="131">
        <v>52000.0</v>
      </c>
      <c r="X3" s="132" t="s">
        <v>93</v>
      </c>
      <c r="Y3" s="131">
        <v>40000.0</v>
      </c>
      <c r="Z3" s="129"/>
      <c r="AA3" s="129"/>
      <c r="AB3" s="129"/>
      <c r="AC3" s="46"/>
      <c r="AD3" s="46"/>
    </row>
    <row r="4" ht="14.2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ht="14.25" customHeight="1">
      <c r="A5" s="133" t="s">
        <v>94</v>
      </c>
      <c r="B5" s="134"/>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ht="14.25" customHeight="1">
      <c r="A6" s="135" t="s">
        <v>95</v>
      </c>
      <c r="B6" s="136" t="s">
        <v>96</v>
      </c>
      <c r="C6" s="46"/>
      <c r="D6" s="137"/>
      <c r="E6" s="137"/>
      <c r="F6" s="138"/>
      <c r="G6" s="137"/>
      <c r="H6" s="137"/>
      <c r="I6" s="137"/>
      <c r="J6" s="139"/>
      <c r="K6" s="139"/>
      <c r="L6" s="138"/>
      <c r="M6" s="139"/>
      <c r="N6" s="138"/>
      <c r="O6" s="138"/>
      <c r="P6" s="138"/>
      <c r="Q6" s="46"/>
      <c r="R6" s="137"/>
      <c r="S6" s="140"/>
      <c r="T6" s="138"/>
      <c r="U6" s="138"/>
      <c r="V6" s="138"/>
      <c r="W6" s="46"/>
      <c r="X6" s="46"/>
      <c r="Y6" s="46"/>
      <c r="Z6" s="46"/>
      <c r="AA6" s="46"/>
      <c r="AB6" s="46"/>
      <c r="AC6" s="46"/>
      <c r="AD6" s="46"/>
    </row>
    <row r="7" ht="14.25" customHeight="1">
      <c r="A7" s="135" t="s">
        <v>95</v>
      </c>
      <c r="B7" s="136" t="s">
        <v>97</v>
      </c>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ht="14.25" customHeight="1">
      <c r="A8" s="135" t="s">
        <v>95</v>
      </c>
      <c r="B8" s="136" t="s">
        <v>98</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ht="14.25" customHeight="1">
      <c r="A9" s="135" t="s">
        <v>99</v>
      </c>
      <c r="B9" s="136" t="s">
        <v>100</v>
      </c>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row>
    <row r="10" ht="14.25" customHeight="1">
      <c r="A10" s="135" t="s">
        <v>101</v>
      </c>
      <c r="B10" s="136" t="s">
        <v>102</v>
      </c>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row>
    <row r="11" ht="14.25" customHeight="1">
      <c r="A11" s="135" t="s">
        <v>103</v>
      </c>
      <c r="B11" s="136" t="s">
        <v>104</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row>
    <row r="12" ht="14.25" customHeight="1">
      <c r="A12" s="135" t="s">
        <v>105</v>
      </c>
      <c r="B12" s="136" t="s">
        <v>106</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row>
    <row r="13" ht="14.25" customHeight="1">
      <c r="A13" s="135" t="s">
        <v>107</v>
      </c>
      <c r="B13" s="136" t="s">
        <v>108</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row>
    <row r="14" ht="14.25" customHeight="1">
      <c r="A14" s="135" t="s">
        <v>109</v>
      </c>
      <c r="B14" s="136" t="s">
        <v>110</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5" ht="14.25" customHeight="1">
      <c r="A15" s="135" t="s">
        <v>111</v>
      </c>
      <c r="B15" s="136" t="s">
        <v>112</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ht="14.25" customHeight="1">
      <c r="A16" s="135" t="s">
        <v>113</v>
      </c>
      <c r="B16" s="136" t="s">
        <v>114</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ht="14.25" customHeight="1">
      <c r="A17" s="135" t="s">
        <v>115</v>
      </c>
      <c r="B17" s="136" t="s">
        <v>116</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ht="14.25" customHeight="1">
      <c r="A18" s="135" t="s">
        <v>117</v>
      </c>
      <c r="B18" s="136" t="s">
        <v>118</v>
      </c>
      <c r="C18" s="46"/>
      <c r="D18" s="141"/>
      <c r="E18" s="141"/>
      <c r="F18" s="141"/>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ht="14.25" customHeight="1">
      <c r="A19" s="135" t="s">
        <v>119</v>
      </c>
      <c r="B19" s="136" t="s">
        <v>120</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row>
    <row r="20" ht="14.25" customHeight="1">
      <c r="A20" s="135" t="s">
        <v>121</v>
      </c>
      <c r="B20" s="136" t="s">
        <v>122</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row>
    <row r="21" ht="14.25" customHeight="1">
      <c r="A21" s="135" t="s">
        <v>123</v>
      </c>
      <c r="B21" s="136" t="s">
        <v>124</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row>
    <row r="22" ht="14.25" customHeight="1">
      <c r="A22" s="135" t="s">
        <v>125</v>
      </c>
      <c r="B22" s="136" t="s">
        <v>126</v>
      </c>
      <c r="C22" s="46"/>
      <c r="D22" s="46"/>
      <c r="E22" s="46"/>
      <c r="F22" s="46"/>
      <c r="G22" s="46"/>
      <c r="H22" s="46"/>
      <c r="I22" s="46"/>
      <c r="J22" s="46"/>
      <c r="K22" s="46"/>
      <c r="L22" s="46"/>
      <c r="M22" s="46"/>
      <c r="N22" s="46"/>
      <c r="O22" s="46"/>
      <c r="P22" s="46"/>
      <c r="Q22" s="46"/>
      <c r="R22" s="46"/>
      <c r="S22" s="46"/>
      <c r="T22" s="46"/>
      <c r="U22" s="46"/>
      <c r="V22" s="46"/>
    </row>
    <row r="23" ht="14.25" customHeight="1">
      <c r="A23" s="135" t="s">
        <v>127</v>
      </c>
      <c r="B23" s="136" t="s">
        <v>128</v>
      </c>
      <c r="C23" s="46"/>
      <c r="D23" s="46"/>
      <c r="E23" s="46"/>
      <c r="F23" s="46"/>
      <c r="G23" s="46"/>
      <c r="H23" s="46"/>
      <c r="I23" s="46"/>
      <c r="J23" s="46"/>
      <c r="K23" s="46"/>
      <c r="L23" s="46"/>
      <c r="M23" s="46"/>
      <c r="N23" s="46"/>
      <c r="O23" s="46"/>
      <c r="P23" s="46"/>
      <c r="Q23" s="46"/>
      <c r="R23" s="46"/>
      <c r="S23" s="46"/>
      <c r="T23" s="46"/>
      <c r="U23" s="46"/>
      <c r="V23" s="46"/>
    </row>
    <row r="24" ht="14.25" customHeight="1">
      <c r="A24" s="135" t="s">
        <v>129</v>
      </c>
      <c r="B24" s="136" t="s">
        <v>130</v>
      </c>
      <c r="C24" s="46"/>
      <c r="D24" s="46"/>
      <c r="E24" s="46"/>
      <c r="F24" s="46"/>
      <c r="G24" s="46"/>
      <c r="H24" s="46"/>
      <c r="I24" s="46"/>
      <c r="J24" s="46"/>
      <c r="K24" s="46"/>
      <c r="L24" s="46"/>
      <c r="M24" s="46"/>
      <c r="N24" s="46"/>
      <c r="O24" s="46"/>
      <c r="P24" s="46"/>
      <c r="Q24" s="46"/>
      <c r="R24" s="46"/>
      <c r="S24" s="46"/>
      <c r="T24" s="46"/>
      <c r="U24" s="46"/>
      <c r="V24" s="46"/>
    </row>
    <row r="25" ht="14.25" customHeight="1">
      <c r="A25" s="142" t="s">
        <v>131</v>
      </c>
      <c r="B25" s="136" t="s">
        <v>132</v>
      </c>
      <c r="C25" s="46"/>
      <c r="D25" s="46"/>
      <c r="E25" s="46"/>
      <c r="F25" s="46"/>
      <c r="G25" s="46"/>
      <c r="H25" s="46"/>
      <c r="I25" s="46"/>
      <c r="J25" s="46"/>
      <c r="K25" s="46"/>
      <c r="L25" s="46"/>
      <c r="M25" s="46"/>
      <c r="N25" s="46"/>
      <c r="O25" s="46"/>
      <c r="P25" s="46"/>
      <c r="Q25" s="46"/>
      <c r="R25" s="46"/>
      <c r="S25" s="46"/>
      <c r="T25" s="46"/>
      <c r="U25" s="46"/>
      <c r="V25" s="46"/>
    </row>
    <row r="26" ht="14.25" customHeight="1">
      <c r="A26" s="142" t="s">
        <v>133</v>
      </c>
      <c r="B26" s="143" t="s">
        <v>134</v>
      </c>
      <c r="C26" s="46"/>
      <c r="D26" s="141"/>
      <c r="E26" s="141"/>
      <c r="F26" s="141"/>
      <c r="G26" s="141"/>
      <c r="H26" s="141"/>
      <c r="I26" s="141"/>
      <c r="J26" s="141"/>
      <c r="K26" s="141"/>
      <c r="L26" s="141"/>
      <c r="M26" s="141"/>
      <c r="N26" s="46"/>
      <c r="O26" s="46"/>
      <c r="P26" s="46"/>
      <c r="Q26" s="46"/>
      <c r="R26" s="46"/>
      <c r="S26" s="46"/>
      <c r="T26" s="46"/>
      <c r="U26" s="46"/>
      <c r="V26" s="46"/>
    </row>
    <row r="27" ht="14.25" customHeight="1">
      <c r="A27" s="142" t="s">
        <v>135</v>
      </c>
      <c r="B27" s="143" t="s">
        <v>136</v>
      </c>
      <c r="C27" s="46"/>
      <c r="D27" s="137"/>
      <c r="E27" s="140"/>
      <c r="F27" s="144"/>
      <c r="G27" s="140"/>
      <c r="H27" s="138"/>
      <c r="I27" s="138"/>
      <c r="J27" s="138"/>
      <c r="K27" s="138"/>
      <c r="L27" s="138"/>
      <c r="M27" s="138"/>
      <c r="N27" s="46"/>
      <c r="O27" s="46"/>
      <c r="P27" s="46"/>
      <c r="Q27" s="46"/>
      <c r="R27" s="46"/>
      <c r="S27" s="46"/>
      <c r="T27" s="46"/>
      <c r="U27" s="46"/>
      <c r="V27" s="46"/>
    </row>
    <row r="28" ht="14.25" customHeight="1">
      <c r="A28" s="142" t="s">
        <v>137</v>
      </c>
      <c r="B28" s="136" t="s">
        <v>138</v>
      </c>
      <c r="C28" s="46"/>
      <c r="D28" s="46"/>
      <c r="E28" s="46"/>
      <c r="F28" s="46"/>
      <c r="G28" s="46"/>
      <c r="H28" s="46"/>
      <c r="I28" s="46"/>
      <c r="J28" s="46"/>
      <c r="K28" s="46"/>
      <c r="L28" s="46"/>
      <c r="M28" s="46"/>
      <c r="N28" s="46"/>
      <c r="O28" s="46"/>
      <c r="P28" s="46"/>
      <c r="Q28" s="46"/>
      <c r="R28" s="46"/>
      <c r="S28" s="46"/>
      <c r="T28" s="46"/>
      <c r="U28" s="46"/>
      <c r="V28" s="46"/>
    </row>
    <row r="29" ht="14.25" customHeight="1">
      <c r="A29" s="142" t="s">
        <v>139</v>
      </c>
      <c r="B29" s="136" t="s">
        <v>140</v>
      </c>
      <c r="C29" s="46"/>
      <c r="D29" s="46"/>
      <c r="E29" s="46"/>
      <c r="F29" s="46"/>
      <c r="G29" s="46"/>
      <c r="H29" s="46"/>
      <c r="I29" s="46"/>
      <c r="J29" s="46"/>
      <c r="K29" s="46"/>
      <c r="L29" s="46"/>
      <c r="M29" s="46"/>
      <c r="N29" s="46"/>
      <c r="O29" s="46"/>
      <c r="P29" s="46"/>
      <c r="Q29" s="46"/>
      <c r="R29" s="46"/>
      <c r="S29" s="46"/>
      <c r="T29" s="46"/>
      <c r="U29" s="46"/>
      <c r="V29" s="46"/>
    </row>
    <row r="30" ht="14.25" customHeight="1">
      <c r="A30" s="142" t="s">
        <v>141</v>
      </c>
      <c r="B30" s="136" t="s">
        <v>142</v>
      </c>
      <c r="C30" s="46"/>
      <c r="D30" s="46"/>
      <c r="E30" s="46"/>
      <c r="F30" s="46"/>
      <c r="G30" s="46"/>
      <c r="H30" s="46"/>
      <c r="I30" s="46"/>
      <c r="J30" s="46"/>
      <c r="K30" s="46"/>
      <c r="L30" s="46"/>
      <c r="M30" s="46"/>
      <c r="N30" s="46"/>
      <c r="O30" s="46"/>
      <c r="P30" s="46"/>
      <c r="Q30" s="46"/>
      <c r="R30" s="46"/>
      <c r="S30" s="46"/>
      <c r="T30" s="46"/>
      <c r="U30" s="46"/>
      <c r="V30" s="46"/>
    </row>
    <row r="31" ht="14.25" customHeight="1">
      <c r="A31" s="142" t="s">
        <v>143</v>
      </c>
      <c r="B31" s="145" t="s">
        <v>144</v>
      </c>
      <c r="C31" s="46"/>
      <c r="D31" s="46"/>
      <c r="E31" s="46"/>
      <c r="F31" s="46"/>
      <c r="G31" s="46"/>
      <c r="H31" s="46"/>
      <c r="I31" s="46"/>
      <c r="J31" s="46"/>
      <c r="K31" s="46"/>
      <c r="L31" s="46"/>
      <c r="M31" s="46"/>
      <c r="N31" s="46"/>
      <c r="O31" s="46"/>
      <c r="P31" s="46"/>
      <c r="Q31" s="46"/>
      <c r="R31" s="46"/>
      <c r="S31" s="46"/>
      <c r="T31" s="46"/>
      <c r="U31" s="46"/>
      <c r="V31" s="46"/>
    </row>
    <row r="32" ht="14.25" customHeight="1">
      <c r="A32" s="142" t="s">
        <v>145</v>
      </c>
      <c r="B32" s="146" t="s">
        <v>146</v>
      </c>
      <c r="C32" s="46"/>
      <c r="D32" s="46"/>
      <c r="E32" s="46"/>
      <c r="F32" s="46"/>
      <c r="G32" s="46"/>
      <c r="H32" s="46"/>
      <c r="I32" s="46"/>
      <c r="J32" s="46"/>
      <c r="K32" s="46"/>
      <c r="L32" s="46"/>
      <c r="M32" s="46"/>
      <c r="N32" s="46"/>
      <c r="O32" s="46"/>
      <c r="P32" s="46"/>
      <c r="Q32" s="46"/>
      <c r="R32" s="46"/>
      <c r="S32" s="46"/>
      <c r="T32" s="46"/>
      <c r="U32" s="46"/>
      <c r="V32" s="46"/>
    </row>
    <row r="33" ht="14.25" customHeight="1">
      <c r="A33" s="142" t="s">
        <v>147</v>
      </c>
      <c r="B33" s="146" t="s">
        <v>148</v>
      </c>
      <c r="C33" s="46"/>
      <c r="D33" s="46"/>
      <c r="E33" s="46"/>
      <c r="F33" s="46"/>
      <c r="G33" s="46"/>
      <c r="H33" s="46"/>
      <c r="I33" s="46"/>
      <c r="J33" s="46"/>
      <c r="K33" s="46"/>
      <c r="L33" s="46"/>
      <c r="M33" s="46"/>
      <c r="N33" s="46"/>
      <c r="O33" s="46"/>
      <c r="P33" s="46"/>
      <c r="Q33" s="46"/>
      <c r="R33" s="46"/>
      <c r="S33" s="46"/>
      <c r="T33" s="46"/>
      <c r="U33" s="46"/>
      <c r="V33" s="46"/>
    </row>
    <row r="34" ht="14.25" customHeight="1">
      <c r="A34" s="142" t="s">
        <v>149</v>
      </c>
      <c r="B34" s="146" t="s">
        <v>150</v>
      </c>
      <c r="C34" s="46"/>
      <c r="D34" s="46"/>
      <c r="E34" s="46"/>
      <c r="F34" s="46"/>
      <c r="G34" s="46"/>
      <c r="H34" s="46"/>
      <c r="I34" s="46"/>
      <c r="J34" s="46"/>
      <c r="K34" s="46"/>
      <c r="L34" s="46"/>
      <c r="M34" s="46"/>
      <c r="N34" s="46"/>
      <c r="O34" s="46"/>
      <c r="P34" s="46"/>
      <c r="Q34" s="46"/>
      <c r="R34" s="46"/>
      <c r="S34" s="46"/>
      <c r="T34" s="46"/>
      <c r="U34" s="46"/>
      <c r="V34" s="46"/>
    </row>
    <row r="35" ht="14.25" customHeight="1">
      <c r="A35" s="142" t="s">
        <v>151</v>
      </c>
      <c r="B35" s="146" t="s">
        <v>152</v>
      </c>
      <c r="C35" s="46"/>
      <c r="D35" s="46"/>
      <c r="E35" s="46"/>
      <c r="F35" s="46"/>
      <c r="G35" s="46"/>
      <c r="H35" s="46"/>
      <c r="I35" s="46"/>
      <c r="J35" s="46"/>
      <c r="K35" s="46"/>
      <c r="L35" s="46"/>
      <c r="M35" s="46"/>
      <c r="N35" s="46"/>
      <c r="O35" s="46"/>
      <c r="P35" s="46"/>
      <c r="Q35" s="46"/>
      <c r="R35" s="46"/>
      <c r="S35" s="46"/>
      <c r="T35" s="46"/>
      <c r="U35" s="46"/>
      <c r="V35" s="46"/>
    </row>
    <row r="36" ht="14.25" customHeight="1">
      <c r="A36" s="142" t="s">
        <v>153</v>
      </c>
      <c r="B36" s="146" t="s">
        <v>154</v>
      </c>
      <c r="C36" s="46"/>
      <c r="D36" s="46"/>
      <c r="E36" s="46"/>
      <c r="F36" s="46"/>
      <c r="G36" s="46"/>
      <c r="H36" s="46"/>
      <c r="I36" s="46"/>
      <c r="J36" s="46"/>
      <c r="K36" s="46"/>
      <c r="L36" s="46"/>
      <c r="M36" s="46"/>
      <c r="N36" s="46"/>
      <c r="O36" s="46"/>
      <c r="P36" s="46"/>
      <c r="Q36" s="46"/>
      <c r="R36" s="46"/>
      <c r="S36" s="46"/>
      <c r="T36" s="46"/>
      <c r="U36" s="46"/>
      <c r="V36" s="46"/>
    </row>
    <row r="37" ht="14.25" customHeight="1">
      <c r="A37" s="135" t="s">
        <v>95</v>
      </c>
      <c r="B37" s="147" t="s">
        <v>155</v>
      </c>
    </row>
    <row r="38" ht="14.25" customHeight="1">
      <c r="A38" s="135" t="s">
        <v>95</v>
      </c>
      <c r="B38" s="147" t="s">
        <v>156</v>
      </c>
    </row>
    <row r="39" ht="14.25" customHeight="1">
      <c r="A39" s="148"/>
      <c r="B39" s="149"/>
    </row>
    <row r="40" ht="14.25" customHeight="1">
      <c r="A40" s="150" t="s">
        <v>157</v>
      </c>
      <c r="B40" s="151"/>
    </row>
    <row r="41" ht="14.25" customHeight="1">
      <c r="A41" s="152"/>
      <c r="B41" s="153" t="s">
        <v>158</v>
      </c>
    </row>
    <row r="42" ht="14.25" customHeight="1">
      <c r="A42" s="152"/>
      <c r="B42" s="154" t="s">
        <v>159</v>
      </c>
    </row>
    <row r="43" ht="14.25" customHeight="1">
      <c r="A43" s="152"/>
      <c r="B43" s="154" t="s">
        <v>160</v>
      </c>
    </row>
    <row r="44" ht="14.25" customHeight="1">
      <c r="A44" s="155"/>
      <c r="B44" s="154" t="s">
        <v>161</v>
      </c>
    </row>
    <row r="45" ht="14.25" customHeight="1">
      <c r="A45" s="156" t="s">
        <v>162</v>
      </c>
      <c r="B45" s="157"/>
    </row>
    <row r="46" ht="14.25" customHeight="1">
      <c r="A46" s="158" t="s">
        <v>163</v>
      </c>
      <c r="B46" s="158"/>
    </row>
    <row r="47" ht="14.25" customHeight="1">
      <c r="A47" s="75"/>
      <c r="B47" s="75"/>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43"/>
    <col customWidth="1" min="2" max="2" width="57.43"/>
    <col customWidth="1" min="3" max="3" width="76.43"/>
    <col customWidth="1" min="4" max="26" width="8.71"/>
  </cols>
  <sheetData>
    <row r="1" ht="14.25" customHeight="1">
      <c r="A1" s="52" t="s">
        <v>164</v>
      </c>
      <c r="B1" s="52" t="s">
        <v>165</v>
      </c>
      <c r="C1" s="52" t="s">
        <v>166</v>
      </c>
    </row>
    <row r="2" ht="14.25" customHeight="1">
      <c r="A2" s="159" t="s">
        <v>167</v>
      </c>
      <c r="B2" s="159" t="s">
        <v>168</v>
      </c>
      <c r="C2" s="159" t="s">
        <v>169</v>
      </c>
    </row>
    <row r="3" ht="14.25" customHeight="1">
      <c r="A3" s="159"/>
      <c r="B3" s="159" t="s">
        <v>170</v>
      </c>
      <c r="C3" s="159"/>
    </row>
    <row r="4" ht="14.25" customHeight="1">
      <c r="A4" s="159"/>
      <c r="B4" s="159" t="s">
        <v>171</v>
      </c>
      <c r="C4" s="159"/>
    </row>
    <row r="5" ht="14.25" customHeight="1">
      <c r="A5" s="52" t="s">
        <v>172</v>
      </c>
    </row>
    <row r="6" ht="14.25" customHeight="1">
      <c r="A6" s="160" t="s">
        <v>173</v>
      </c>
      <c r="B6" s="160" t="s">
        <v>174</v>
      </c>
      <c r="C6" s="160" t="s">
        <v>175</v>
      </c>
    </row>
    <row r="7" ht="14.25" customHeight="1">
      <c r="A7" s="160" t="s">
        <v>176</v>
      </c>
      <c r="B7" s="160" t="s">
        <v>177</v>
      </c>
      <c r="C7" s="160" t="s">
        <v>178</v>
      </c>
    </row>
    <row r="8" ht="14.25" customHeight="1">
      <c r="A8" s="161" t="s">
        <v>179</v>
      </c>
      <c r="B8" s="161" t="s">
        <v>180</v>
      </c>
      <c r="C8" s="161" t="s">
        <v>181</v>
      </c>
    </row>
    <row r="9" ht="14.25" customHeight="1">
      <c r="A9" s="161" t="s">
        <v>182</v>
      </c>
      <c r="B9" s="161" t="s">
        <v>183</v>
      </c>
      <c r="C9" s="161" t="s">
        <v>184</v>
      </c>
    </row>
    <row r="10" ht="14.25" customHeight="1">
      <c r="A10" s="161" t="s">
        <v>185</v>
      </c>
      <c r="B10" s="161" t="s">
        <v>186</v>
      </c>
      <c r="C10" s="161" t="s">
        <v>187</v>
      </c>
    </row>
    <row r="11" ht="14.25" customHeight="1">
      <c r="A11" s="161" t="s">
        <v>188</v>
      </c>
      <c r="B11" s="161" t="s">
        <v>189</v>
      </c>
      <c r="C11" s="161" t="s">
        <v>190</v>
      </c>
    </row>
    <row r="12" ht="14.25" customHeight="1">
      <c r="A12" s="161" t="s">
        <v>191</v>
      </c>
      <c r="B12" s="161" t="s">
        <v>192</v>
      </c>
      <c r="C12" s="161" t="s">
        <v>193</v>
      </c>
    </row>
    <row r="13" ht="14.25" customHeight="1">
      <c r="A13" s="161" t="s">
        <v>194</v>
      </c>
      <c r="B13" s="161" t="s">
        <v>195</v>
      </c>
      <c r="C13" s="161" t="s">
        <v>196</v>
      </c>
    </row>
    <row r="14" ht="14.25" customHeight="1">
      <c r="A14" s="161" t="s">
        <v>197</v>
      </c>
      <c r="B14" s="161" t="s">
        <v>198</v>
      </c>
      <c r="C14" s="161" t="s">
        <v>199</v>
      </c>
    </row>
    <row r="15" ht="14.25" customHeight="1">
      <c r="A15" s="161" t="s">
        <v>200</v>
      </c>
      <c r="B15" s="161" t="s">
        <v>201</v>
      </c>
      <c r="C15" s="161" t="s">
        <v>202</v>
      </c>
    </row>
    <row r="16" ht="14.25" customHeight="1">
      <c r="A16" s="161" t="s">
        <v>203</v>
      </c>
      <c r="B16" s="161" t="s">
        <v>204</v>
      </c>
      <c r="C16" s="161" t="s">
        <v>205</v>
      </c>
    </row>
    <row r="17" ht="14.25" customHeight="1">
      <c r="A17" s="161" t="s">
        <v>206</v>
      </c>
      <c r="B17" s="161" t="s">
        <v>204</v>
      </c>
      <c r="C17" s="161" t="s">
        <v>207</v>
      </c>
    </row>
    <row r="18" ht="14.25" customHeight="1">
      <c r="A18" s="161" t="s">
        <v>208</v>
      </c>
      <c r="B18" s="161" t="s">
        <v>209</v>
      </c>
      <c r="C18" s="161" t="s">
        <v>210</v>
      </c>
    </row>
    <row r="19" ht="14.25" customHeight="1">
      <c r="A19" s="161" t="s">
        <v>211</v>
      </c>
      <c r="B19" s="161" t="s">
        <v>201</v>
      </c>
      <c r="C19" s="161" t="s">
        <v>212</v>
      </c>
    </row>
    <row r="20" ht="14.25" customHeight="1">
      <c r="A20" s="161" t="s">
        <v>213</v>
      </c>
      <c r="B20" s="161" t="s">
        <v>214</v>
      </c>
      <c r="C20" s="161" t="s">
        <v>215</v>
      </c>
    </row>
    <row r="21" ht="14.25" customHeight="1">
      <c r="A21" s="161" t="s">
        <v>216</v>
      </c>
      <c r="B21" s="161" t="s">
        <v>217</v>
      </c>
      <c r="C21" s="161" t="s">
        <v>218</v>
      </c>
    </row>
    <row r="22" ht="14.25" customHeight="1">
      <c r="A22" s="161" t="s">
        <v>219</v>
      </c>
      <c r="B22" s="161" t="s">
        <v>220</v>
      </c>
      <c r="C22" s="161" t="s">
        <v>221</v>
      </c>
    </row>
    <row r="23" ht="14.25" customHeight="1">
      <c r="A23" s="161" t="s">
        <v>222</v>
      </c>
      <c r="B23" s="161" t="s">
        <v>223</v>
      </c>
      <c r="C23" s="161" t="s">
        <v>224</v>
      </c>
    </row>
    <row r="24" ht="14.25" customHeight="1">
      <c r="A24" s="161" t="s">
        <v>225</v>
      </c>
      <c r="B24" s="161" t="s">
        <v>223</v>
      </c>
      <c r="C24" s="161" t="s">
        <v>226</v>
      </c>
    </row>
    <row r="25" ht="14.25" customHeight="1">
      <c r="A25" s="161" t="s">
        <v>227</v>
      </c>
      <c r="B25" s="161" t="s">
        <v>223</v>
      </c>
      <c r="C25" s="161" t="s">
        <v>228</v>
      </c>
    </row>
    <row r="26" ht="14.25" customHeight="1">
      <c r="A26" s="161" t="s">
        <v>229</v>
      </c>
      <c r="B26" s="161" t="s">
        <v>217</v>
      </c>
      <c r="C26" s="161" t="s">
        <v>230</v>
      </c>
    </row>
    <row r="27" ht="14.25" customHeight="1">
      <c r="A27" s="161" t="s">
        <v>231</v>
      </c>
      <c r="B27" s="161" t="s">
        <v>232</v>
      </c>
      <c r="C27" s="161" t="s">
        <v>233</v>
      </c>
    </row>
    <row r="28" ht="14.25" customHeight="1">
      <c r="A28" s="161" t="s">
        <v>234</v>
      </c>
      <c r="B28" s="161" t="s">
        <v>235</v>
      </c>
      <c r="C28" s="161" t="s">
        <v>236</v>
      </c>
    </row>
    <row r="29" ht="14.25" customHeight="1">
      <c r="A29" s="161" t="s">
        <v>237</v>
      </c>
      <c r="B29" s="161" t="s">
        <v>232</v>
      </c>
      <c r="C29" s="161" t="s">
        <v>238</v>
      </c>
    </row>
    <row r="30" ht="14.25" customHeight="1">
      <c r="A30" s="161" t="s">
        <v>239</v>
      </c>
      <c r="B30" s="161" t="s">
        <v>240</v>
      </c>
      <c r="C30" s="161" t="s">
        <v>241</v>
      </c>
    </row>
    <row r="31" ht="14.25" customHeight="1">
      <c r="A31" s="161" t="s">
        <v>242</v>
      </c>
      <c r="B31" s="161" t="s">
        <v>243</v>
      </c>
      <c r="C31" s="161" t="s">
        <v>244</v>
      </c>
    </row>
    <row r="32" ht="14.25" customHeight="1">
      <c r="A32" s="161" t="s">
        <v>245</v>
      </c>
      <c r="B32" s="161" t="s">
        <v>246</v>
      </c>
      <c r="C32" s="161" t="s">
        <v>247</v>
      </c>
    </row>
    <row r="33" ht="14.25" customHeight="1">
      <c r="A33" s="161" t="s">
        <v>248</v>
      </c>
      <c r="B33" s="161" t="s">
        <v>232</v>
      </c>
      <c r="C33" s="161" t="s">
        <v>249</v>
      </c>
    </row>
    <row r="34" ht="14.25" customHeight="1">
      <c r="A34" s="161" t="s">
        <v>250</v>
      </c>
      <c r="B34" s="161" t="s">
        <v>204</v>
      </c>
      <c r="C34" s="161" t="s">
        <v>207</v>
      </c>
    </row>
    <row r="35" ht="14.25" customHeight="1">
      <c r="A35" s="161" t="s">
        <v>251</v>
      </c>
      <c r="B35" s="161" t="s">
        <v>252</v>
      </c>
      <c r="C35" s="161" t="s">
        <v>253</v>
      </c>
    </row>
    <row r="36" ht="14.25" customHeight="1">
      <c r="A36" s="161" t="s">
        <v>254</v>
      </c>
      <c r="B36" s="161" t="s">
        <v>252</v>
      </c>
      <c r="C36" s="161" t="s">
        <v>255</v>
      </c>
    </row>
    <row r="37" ht="14.25" customHeight="1">
      <c r="A37" s="161" t="s">
        <v>256</v>
      </c>
      <c r="B37" s="161" t="s">
        <v>257</v>
      </c>
      <c r="C37" s="161" t="s">
        <v>258</v>
      </c>
    </row>
    <row r="38" ht="14.25" customHeight="1">
      <c r="A38" s="161" t="s">
        <v>259</v>
      </c>
      <c r="B38" s="161" t="s">
        <v>260</v>
      </c>
      <c r="C38" s="161" t="s">
        <v>261</v>
      </c>
    </row>
    <row r="39" ht="14.25" customHeight="1">
      <c r="A39" s="161" t="s">
        <v>262</v>
      </c>
      <c r="B39" s="161" t="s">
        <v>263</v>
      </c>
      <c r="C39" s="161" t="s">
        <v>264</v>
      </c>
    </row>
    <row r="40" ht="14.25" customHeight="1">
      <c r="A40" s="161" t="s">
        <v>265</v>
      </c>
      <c r="B40" s="161" t="s">
        <v>266</v>
      </c>
      <c r="C40" s="161" t="s">
        <v>267</v>
      </c>
    </row>
    <row r="41" ht="14.25" customHeight="1">
      <c r="A41" s="161" t="s">
        <v>268</v>
      </c>
      <c r="B41" s="161" t="s">
        <v>269</v>
      </c>
      <c r="C41" s="161" t="s">
        <v>270</v>
      </c>
    </row>
    <row r="42" ht="14.25" customHeight="1">
      <c r="A42" s="161" t="s">
        <v>271</v>
      </c>
      <c r="B42" s="161" t="s">
        <v>272</v>
      </c>
      <c r="C42" s="161" t="s">
        <v>273</v>
      </c>
    </row>
    <row r="43" ht="14.25" customHeight="1">
      <c r="A43" s="161" t="s">
        <v>274</v>
      </c>
      <c r="B43" s="161" t="s">
        <v>275</v>
      </c>
      <c r="C43" s="161" t="s">
        <v>276</v>
      </c>
    </row>
    <row r="44" ht="14.25" customHeight="1">
      <c r="A44" s="161" t="s">
        <v>277</v>
      </c>
      <c r="B44" s="161" t="s">
        <v>246</v>
      </c>
      <c r="C44" s="161" t="s">
        <v>247</v>
      </c>
    </row>
    <row r="45" ht="14.25" customHeight="1">
      <c r="A45" s="161" t="s">
        <v>278</v>
      </c>
      <c r="B45" s="161" t="s">
        <v>279</v>
      </c>
      <c r="C45" s="161" t="s">
        <v>280</v>
      </c>
    </row>
    <row r="46" ht="14.25" customHeight="1">
      <c r="A46" s="161" t="s">
        <v>281</v>
      </c>
      <c r="B46" s="161" t="s">
        <v>232</v>
      </c>
      <c r="C46" s="161" t="s">
        <v>282</v>
      </c>
    </row>
    <row r="47" ht="14.25" customHeight="1">
      <c r="A47" s="161" t="s">
        <v>283</v>
      </c>
      <c r="B47" s="161" t="s">
        <v>284</v>
      </c>
      <c r="C47" s="161" t="s">
        <v>285</v>
      </c>
    </row>
    <row r="48" ht="14.25" customHeight="1">
      <c r="A48" s="161" t="s">
        <v>286</v>
      </c>
      <c r="B48" s="161" t="s">
        <v>287</v>
      </c>
      <c r="C48" s="161" t="s">
        <v>288</v>
      </c>
    </row>
    <row r="49" ht="14.25" customHeight="1">
      <c r="A49" s="161" t="s">
        <v>289</v>
      </c>
      <c r="B49" s="161" t="s">
        <v>290</v>
      </c>
      <c r="C49" s="161" t="s">
        <v>291</v>
      </c>
    </row>
    <row r="50" ht="14.25" customHeight="1">
      <c r="A50" s="161" t="s">
        <v>292</v>
      </c>
      <c r="B50" s="161" t="s">
        <v>293</v>
      </c>
      <c r="C50" s="161" t="s">
        <v>294</v>
      </c>
    </row>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7" width="10.57"/>
    <col customWidth="1" min="8" max="9" width="8.71"/>
    <col customWidth="1" min="10" max="10" width="13.14"/>
    <col customWidth="1" min="11" max="11" width="88.86"/>
    <col customWidth="1" min="12" max="26" width="8.71"/>
  </cols>
  <sheetData>
    <row r="1" ht="14.25" customHeight="1"/>
    <row r="2" ht="14.25" customHeight="1"/>
    <row r="3" ht="14.25" customHeight="1">
      <c r="B3" s="52"/>
      <c r="C3" s="52" t="s">
        <v>63</v>
      </c>
      <c r="J3" s="52" t="s">
        <v>295</v>
      </c>
      <c r="K3" s="52" t="s">
        <v>296</v>
      </c>
    </row>
    <row r="4" ht="14.25" customHeight="1">
      <c r="B4" s="162" t="s">
        <v>297</v>
      </c>
      <c r="C4" s="163" t="s">
        <v>17</v>
      </c>
      <c r="D4" s="164" t="s">
        <v>18</v>
      </c>
      <c r="E4" s="165" t="s">
        <v>19</v>
      </c>
      <c r="F4" s="166" t="s">
        <v>20</v>
      </c>
      <c r="G4" s="167" t="s">
        <v>21</v>
      </c>
      <c r="J4" s="167" t="s">
        <v>21</v>
      </c>
      <c r="K4" s="104" t="s">
        <v>298</v>
      </c>
    </row>
    <row r="5" ht="14.25" customHeight="1">
      <c r="B5" s="167" t="s">
        <v>21</v>
      </c>
      <c r="C5" s="163" t="s">
        <v>17</v>
      </c>
      <c r="D5" s="164" t="s">
        <v>18</v>
      </c>
      <c r="E5" s="165" t="s">
        <v>19</v>
      </c>
      <c r="F5" s="166" t="s">
        <v>20</v>
      </c>
      <c r="G5" s="167" t="s">
        <v>21</v>
      </c>
      <c r="J5" s="166" t="s">
        <v>20</v>
      </c>
      <c r="K5" s="104" t="s">
        <v>299</v>
      </c>
    </row>
    <row r="6" ht="14.25" customHeight="1">
      <c r="B6" s="166" t="s">
        <v>20</v>
      </c>
      <c r="C6" s="163" t="s">
        <v>17</v>
      </c>
      <c r="D6" s="164" t="s">
        <v>18</v>
      </c>
      <c r="E6" s="165" t="s">
        <v>19</v>
      </c>
      <c r="F6" s="166" t="s">
        <v>20</v>
      </c>
      <c r="G6" s="167" t="s">
        <v>21</v>
      </c>
      <c r="J6" s="165" t="s">
        <v>19</v>
      </c>
      <c r="K6" s="104" t="s">
        <v>300</v>
      </c>
    </row>
    <row r="7" ht="14.25" customHeight="1">
      <c r="B7" s="165" t="s">
        <v>19</v>
      </c>
      <c r="C7" s="163" t="s">
        <v>17</v>
      </c>
      <c r="D7" s="164" t="s">
        <v>18</v>
      </c>
      <c r="E7" s="165" t="s">
        <v>19</v>
      </c>
      <c r="F7" s="165" t="s">
        <v>19</v>
      </c>
      <c r="G7" s="166" t="s">
        <v>20</v>
      </c>
      <c r="J7" s="164" t="s">
        <v>18</v>
      </c>
      <c r="K7" s="104" t="s">
        <v>301</v>
      </c>
    </row>
    <row r="8" ht="14.25" customHeight="1">
      <c r="B8" s="164" t="s">
        <v>18</v>
      </c>
      <c r="C8" s="163" t="s">
        <v>17</v>
      </c>
      <c r="D8" s="164" t="s">
        <v>18</v>
      </c>
      <c r="E8" s="164" t="s">
        <v>18</v>
      </c>
      <c r="F8" s="164" t="s">
        <v>18</v>
      </c>
      <c r="G8" s="165" t="s">
        <v>19</v>
      </c>
      <c r="J8" s="163" t="s">
        <v>17</v>
      </c>
      <c r="K8" s="104" t="s">
        <v>302</v>
      </c>
    </row>
    <row r="9" ht="43.5" customHeight="1">
      <c r="B9" s="163" t="s">
        <v>17</v>
      </c>
      <c r="C9" s="163" t="s">
        <v>17</v>
      </c>
      <c r="D9" s="163" t="s">
        <v>17</v>
      </c>
      <c r="E9" s="163" t="s">
        <v>17</v>
      </c>
      <c r="F9" s="164" t="s">
        <v>18</v>
      </c>
      <c r="G9" s="164" t="s">
        <v>18</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6" width="8.71"/>
    <col customWidth="1" min="17" max="17" width="16.43"/>
    <col customWidth="1" min="18" max="18" width="13.0"/>
    <col customWidth="1" min="19" max="19" width="12.29"/>
    <col customWidth="1" min="20" max="26" width="8.71"/>
  </cols>
  <sheetData>
    <row r="1" ht="14.25" customHeight="1">
      <c r="A1" s="65" t="s">
        <v>9</v>
      </c>
      <c r="C1" s="65" t="s">
        <v>303</v>
      </c>
      <c r="D1" s="168" t="s">
        <v>304</v>
      </c>
      <c r="G1" s="65" t="s">
        <v>17</v>
      </c>
      <c r="I1" s="169" t="s">
        <v>305</v>
      </c>
      <c r="Q1" s="170" t="s">
        <v>306</v>
      </c>
      <c r="R1" s="171" t="s">
        <v>307</v>
      </c>
      <c r="S1" s="65" t="s">
        <v>308</v>
      </c>
      <c r="W1" s="168"/>
    </row>
    <row r="2" ht="14.25" customHeight="1">
      <c r="A2" s="65" t="s">
        <v>11</v>
      </c>
      <c r="C2" s="65" t="s">
        <v>90</v>
      </c>
      <c r="D2" s="168" t="s">
        <v>86</v>
      </c>
      <c r="G2" s="65" t="s">
        <v>18</v>
      </c>
      <c r="I2" s="169" t="s">
        <v>82</v>
      </c>
      <c r="Q2" s="172" t="s">
        <v>309</v>
      </c>
      <c r="R2" s="173" t="s">
        <v>310</v>
      </c>
      <c r="S2" s="173" t="s">
        <v>311</v>
      </c>
      <c r="W2" s="168"/>
    </row>
    <row r="3" ht="14.25" customHeight="1">
      <c r="A3" s="65" t="s">
        <v>10</v>
      </c>
      <c r="D3" s="65" t="s">
        <v>312</v>
      </c>
      <c r="G3" s="65" t="s">
        <v>19</v>
      </c>
      <c r="I3" s="169" t="s">
        <v>313</v>
      </c>
      <c r="Q3" s="172" t="s">
        <v>314</v>
      </c>
      <c r="R3" s="173" t="s">
        <v>315</v>
      </c>
      <c r="S3" s="173" t="s">
        <v>316</v>
      </c>
    </row>
    <row r="4" ht="14.25" customHeight="1">
      <c r="D4" s="168" t="s">
        <v>317</v>
      </c>
      <c r="G4" s="65" t="s">
        <v>20</v>
      </c>
      <c r="I4" s="169" t="s">
        <v>318</v>
      </c>
      <c r="Q4" s="172" t="s">
        <v>319</v>
      </c>
      <c r="R4" s="173" t="s">
        <v>320</v>
      </c>
      <c r="S4" s="173" t="s">
        <v>321</v>
      </c>
      <c r="W4" s="168"/>
    </row>
    <row r="5" ht="14.25" customHeight="1">
      <c r="D5" s="168" t="s">
        <v>322</v>
      </c>
      <c r="G5" s="65" t="s">
        <v>21</v>
      </c>
      <c r="I5" s="169" t="s">
        <v>323</v>
      </c>
      <c r="Q5" s="172" t="s">
        <v>324</v>
      </c>
      <c r="R5" s="173" t="s">
        <v>325</v>
      </c>
      <c r="S5" s="173" t="s">
        <v>326</v>
      </c>
      <c r="W5" s="168"/>
    </row>
    <row r="6" ht="14.25" customHeight="1">
      <c r="D6" s="168" t="s">
        <v>327</v>
      </c>
      <c r="I6" s="169" t="s">
        <v>328</v>
      </c>
      <c r="Q6" s="172" t="s">
        <v>329</v>
      </c>
      <c r="R6" s="173" t="s">
        <v>330</v>
      </c>
      <c r="S6" s="173" t="s">
        <v>331</v>
      </c>
      <c r="W6" s="168"/>
    </row>
    <row r="7" ht="14.25" customHeight="1">
      <c r="D7" s="168" t="s">
        <v>332</v>
      </c>
      <c r="I7" s="169" t="s">
        <v>333</v>
      </c>
      <c r="Q7" s="172" t="s">
        <v>334</v>
      </c>
      <c r="R7" s="173" t="s">
        <v>335</v>
      </c>
      <c r="S7" s="173" t="s">
        <v>336</v>
      </c>
      <c r="W7" s="168"/>
    </row>
    <row r="8" ht="31.5" customHeight="1">
      <c r="D8" s="168" t="s">
        <v>337</v>
      </c>
      <c r="I8" s="169" t="s">
        <v>338</v>
      </c>
      <c r="Q8" s="172" t="s">
        <v>339</v>
      </c>
      <c r="R8" s="173" t="s">
        <v>311</v>
      </c>
      <c r="S8" s="173" t="s">
        <v>340</v>
      </c>
      <c r="W8" s="168"/>
    </row>
    <row r="9" ht="14.25" customHeight="1">
      <c r="A9" s="65" t="s">
        <v>341</v>
      </c>
      <c r="D9" s="168" t="s">
        <v>342</v>
      </c>
      <c r="I9" s="169" t="s">
        <v>343</v>
      </c>
      <c r="Q9" s="172" t="s">
        <v>344</v>
      </c>
      <c r="R9" s="173" t="s">
        <v>345</v>
      </c>
      <c r="S9" s="173" t="s">
        <v>346</v>
      </c>
      <c r="W9" s="168"/>
    </row>
    <row r="10" ht="14.25" customHeight="1">
      <c r="A10" s="65" t="s">
        <v>347</v>
      </c>
      <c r="D10" s="168" t="s">
        <v>348</v>
      </c>
      <c r="I10" s="169" t="s">
        <v>349</v>
      </c>
      <c r="Q10" s="172" t="s">
        <v>350</v>
      </c>
      <c r="R10" s="173" t="s">
        <v>351</v>
      </c>
      <c r="S10" s="173" t="s">
        <v>352</v>
      </c>
      <c r="W10" s="168"/>
    </row>
    <row r="11" ht="14.25" customHeight="1">
      <c r="A11" s="65" t="s">
        <v>353</v>
      </c>
      <c r="I11" s="169" t="s">
        <v>354</v>
      </c>
      <c r="Q11" s="172" t="s">
        <v>355</v>
      </c>
      <c r="R11" s="173" t="s">
        <v>356</v>
      </c>
      <c r="S11" s="173" t="s">
        <v>357</v>
      </c>
    </row>
    <row r="12" ht="14.25" customHeight="1">
      <c r="A12" s="65" t="s">
        <v>358</v>
      </c>
      <c r="D12" s="168" t="s">
        <v>359</v>
      </c>
      <c r="I12" s="169" t="s">
        <v>360</v>
      </c>
      <c r="Q12" s="172" t="s">
        <v>361</v>
      </c>
      <c r="R12" s="173" t="s">
        <v>362</v>
      </c>
    </row>
    <row r="13" ht="14.25" customHeight="1">
      <c r="A13" s="65" t="s">
        <v>363</v>
      </c>
      <c r="D13" s="168" t="s">
        <v>308</v>
      </c>
      <c r="I13" s="169" t="s">
        <v>364</v>
      </c>
      <c r="Q13" s="172" t="s">
        <v>365</v>
      </c>
      <c r="R13" s="173" t="s">
        <v>366</v>
      </c>
    </row>
    <row r="14" ht="14.25" customHeight="1">
      <c r="A14" s="65" t="s">
        <v>92</v>
      </c>
      <c r="D14" s="168" t="s">
        <v>367</v>
      </c>
      <c r="I14" s="169" t="s">
        <v>368</v>
      </c>
      <c r="Q14" s="172" t="s">
        <v>369</v>
      </c>
      <c r="R14" s="173" t="s">
        <v>370</v>
      </c>
    </row>
    <row r="15" ht="14.25" customHeight="1">
      <c r="A15" s="65" t="s">
        <v>371</v>
      </c>
      <c r="D15" s="168" t="s">
        <v>372</v>
      </c>
      <c r="I15" s="169" t="s">
        <v>373</v>
      </c>
      <c r="Q15" s="172" t="s">
        <v>374</v>
      </c>
      <c r="R15" s="173" t="s">
        <v>375</v>
      </c>
    </row>
    <row r="16" ht="14.25" customHeight="1">
      <c r="D16" s="168" t="s">
        <v>376</v>
      </c>
      <c r="I16" s="169" t="s">
        <v>377</v>
      </c>
      <c r="J16" s="174"/>
      <c r="K16" s="174"/>
      <c r="Q16" s="172" t="s">
        <v>378</v>
      </c>
      <c r="R16" s="173" t="s">
        <v>379</v>
      </c>
    </row>
    <row r="17" ht="14.25" customHeight="1">
      <c r="D17" s="168" t="s">
        <v>90</v>
      </c>
      <c r="I17" s="169" t="s">
        <v>380</v>
      </c>
      <c r="J17" s="174"/>
      <c r="K17" s="174"/>
      <c r="Q17" s="172" t="s">
        <v>381</v>
      </c>
      <c r="R17" s="173" t="s">
        <v>382</v>
      </c>
    </row>
    <row r="18" ht="14.25" customHeight="1">
      <c r="I18" s="169" t="s">
        <v>383</v>
      </c>
      <c r="J18" s="174"/>
      <c r="K18" s="174"/>
      <c r="Q18" s="172" t="s">
        <v>384</v>
      </c>
      <c r="R18" s="173" t="s">
        <v>385</v>
      </c>
    </row>
    <row r="19" ht="14.25" customHeight="1">
      <c r="A19" s="65" t="s">
        <v>5</v>
      </c>
      <c r="D19" s="65" t="s">
        <v>93</v>
      </c>
      <c r="I19" s="169" t="s">
        <v>386</v>
      </c>
      <c r="J19" s="174"/>
      <c r="K19" s="174"/>
      <c r="Q19" s="172" t="s">
        <v>387</v>
      </c>
      <c r="R19" s="173" t="s">
        <v>388</v>
      </c>
    </row>
    <row r="20" ht="14.25" customHeight="1">
      <c r="A20" s="175" t="s">
        <v>389</v>
      </c>
      <c r="D20" s="65" t="s">
        <v>390</v>
      </c>
      <c r="I20" s="169" t="s">
        <v>391</v>
      </c>
      <c r="J20" s="174"/>
      <c r="K20" s="174"/>
      <c r="Q20" s="172" t="s">
        <v>392</v>
      </c>
      <c r="R20" s="173" t="s">
        <v>316</v>
      </c>
    </row>
    <row r="21" ht="14.25" customHeight="1">
      <c r="A21" s="65">
        <f>COUNTIF('POAM Page 2'!U2:U371,"=Completed") + COUNTIF('POAM Page 2'!U2:U371,"=In Progress") + COUNTIF('POAM Page 2'!U2:U371,"=On Hold")</f>
        <v>0</v>
      </c>
      <c r="B21" s="65" t="s">
        <v>393</v>
      </c>
      <c r="D21" s="65" t="s">
        <v>394</v>
      </c>
      <c r="I21" s="169"/>
      <c r="J21" s="174"/>
      <c r="K21" s="174"/>
      <c r="Q21" s="172" t="s">
        <v>395</v>
      </c>
      <c r="R21" s="173" t="s">
        <v>321</v>
      </c>
    </row>
    <row r="22" ht="14.25" customHeight="1">
      <c r="A22" s="65" t="str">
        <f>IFERROR((SUM('POAM Page 2'!R2:R371))/A21, "0")</f>
        <v>0</v>
      </c>
      <c r="B22" s="65" t="s">
        <v>396</v>
      </c>
      <c r="D22" s="65" t="s">
        <v>397</v>
      </c>
      <c r="I22" s="169"/>
      <c r="J22" s="174"/>
      <c r="K22" s="174"/>
      <c r="Q22" s="172" t="s">
        <v>398</v>
      </c>
      <c r="R22" s="173" t="s">
        <v>399</v>
      </c>
    </row>
    <row r="23" ht="14.25" customHeight="1">
      <c r="A23" s="176" t="str">
        <f>IFERROR((MEDIAN('POAM Page 2'!R2:R371)), "0")</f>
        <v>0</v>
      </c>
      <c r="B23" s="65" t="s">
        <v>400</v>
      </c>
      <c r="D23" s="65" t="s">
        <v>401</v>
      </c>
      <c r="I23" s="169"/>
      <c r="J23" s="174"/>
      <c r="K23" s="174"/>
      <c r="Q23" s="172" t="s">
        <v>402</v>
      </c>
      <c r="R23" s="173" t="s">
        <v>403</v>
      </c>
    </row>
    <row r="24" ht="14.25" customHeight="1">
      <c r="D24" s="65" t="s">
        <v>404</v>
      </c>
      <c r="I24" s="169"/>
      <c r="J24" s="174"/>
      <c r="K24" s="174"/>
      <c r="Q24" s="172" t="s">
        <v>405</v>
      </c>
      <c r="R24" s="173" t="s">
        <v>406</v>
      </c>
    </row>
    <row r="25" ht="21.75" customHeight="1">
      <c r="A25" s="65" t="s">
        <v>407</v>
      </c>
      <c r="D25" s="65" t="s">
        <v>408</v>
      </c>
      <c r="Q25" s="172" t="s">
        <v>409</v>
      </c>
      <c r="R25" s="173" t="s">
        <v>410</v>
      </c>
    </row>
    <row r="26" ht="14.25" customHeight="1">
      <c r="A26" s="65">
        <f>COUNTIF('POAM Page 2'!U2:U371,"=Completed")</f>
        <v>0</v>
      </c>
      <c r="B26" s="65" t="s">
        <v>393</v>
      </c>
      <c r="D26" s="65" t="s">
        <v>411</v>
      </c>
      <c r="I26" s="169" t="s">
        <v>412</v>
      </c>
      <c r="Q26" s="172" t="s">
        <v>413</v>
      </c>
      <c r="R26" s="173" t="s">
        <v>414</v>
      </c>
    </row>
    <row r="27" ht="14.25" customHeight="1">
      <c r="A27" s="65" t="str">
        <f>IFERROR((SUM('POAM Page 2'!S2:S371))/A26, "0")</f>
        <v>0</v>
      </c>
      <c r="B27" s="65" t="s">
        <v>396</v>
      </c>
      <c r="D27" s="65" t="s">
        <v>415</v>
      </c>
      <c r="I27" s="169" t="s">
        <v>416</v>
      </c>
      <c r="Q27" s="172" t="s">
        <v>417</v>
      </c>
      <c r="R27" s="173" t="s">
        <v>418</v>
      </c>
    </row>
    <row r="28" ht="14.25" customHeight="1">
      <c r="A28" s="176" t="str">
        <f>IFERROR((MEDIAN('POAM Page 2'!S2:S371)), "0")</f>
        <v>0</v>
      </c>
      <c r="B28" s="65" t="s">
        <v>400</v>
      </c>
      <c r="D28" s="65" t="s">
        <v>419</v>
      </c>
      <c r="I28" s="169" t="s">
        <v>420</v>
      </c>
      <c r="Q28" s="172" t="s">
        <v>421</v>
      </c>
      <c r="R28" s="173" t="s">
        <v>422</v>
      </c>
    </row>
    <row r="29" ht="14.25" customHeight="1">
      <c r="D29" s="65" t="s">
        <v>423</v>
      </c>
      <c r="I29" s="169" t="s">
        <v>424</v>
      </c>
      <c r="Q29" s="172">
        <v>1690.0</v>
      </c>
      <c r="R29" s="173" t="s">
        <v>425</v>
      </c>
    </row>
    <row r="30" ht="14.25" customHeight="1">
      <c r="D30" s="65" t="s">
        <v>426</v>
      </c>
      <c r="I30" s="169" t="s">
        <v>427</v>
      </c>
      <c r="Q30" s="172">
        <v>1700.0</v>
      </c>
      <c r="R30" s="173" t="s">
        <v>326</v>
      </c>
    </row>
    <row r="31" ht="14.25" customHeight="1">
      <c r="I31" s="169" t="s">
        <v>428</v>
      </c>
      <c r="Q31" s="172">
        <v>1701.0</v>
      </c>
      <c r="R31" s="173" t="s">
        <v>429</v>
      </c>
    </row>
    <row r="32" ht="14.25" customHeight="1">
      <c r="I32" s="169" t="s">
        <v>430</v>
      </c>
      <c r="Q32" s="172">
        <v>1750.0</v>
      </c>
      <c r="R32" s="173" t="s">
        <v>431</v>
      </c>
    </row>
    <row r="33" ht="14.25" customHeight="1">
      <c r="D33" s="52" t="s">
        <v>58</v>
      </c>
      <c r="I33" s="169" t="s">
        <v>432</v>
      </c>
      <c r="Q33" s="172">
        <v>2100.0</v>
      </c>
      <c r="R33" s="173" t="s">
        <v>433</v>
      </c>
    </row>
    <row r="34" ht="14.25" customHeight="1">
      <c r="D34" s="65" t="s">
        <v>87</v>
      </c>
      <c r="I34" s="169" t="s">
        <v>434</v>
      </c>
      <c r="Q34" s="172">
        <v>2120.0</v>
      </c>
      <c r="R34" s="173" t="s">
        <v>435</v>
      </c>
    </row>
    <row r="35" ht="14.25" customHeight="1">
      <c r="D35" s="65" t="s">
        <v>436</v>
      </c>
      <c r="I35" s="169" t="s">
        <v>437</v>
      </c>
      <c r="Q35" s="172">
        <v>2240.0</v>
      </c>
      <c r="R35" s="173" t="s">
        <v>438</v>
      </c>
    </row>
    <row r="36" ht="14.25" customHeight="1">
      <c r="D36" s="65" t="s">
        <v>439</v>
      </c>
      <c r="I36" s="169" t="s">
        <v>440</v>
      </c>
      <c r="Q36" s="172" t="s">
        <v>441</v>
      </c>
      <c r="R36" s="173" t="s">
        <v>442</v>
      </c>
    </row>
    <row r="37" ht="14.25" customHeight="1">
      <c r="D37" s="65" t="s">
        <v>443</v>
      </c>
      <c r="I37" s="169" t="s">
        <v>444</v>
      </c>
      <c r="Q37" s="172">
        <v>2320.0</v>
      </c>
      <c r="R37" s="173" t="s">
        <v>445</v>
      </c>
    </row>
    <row r="38" ht="14.25" customHeight="1">
      <c r="D38" s="65" t="s">
        <v>446</v>
      </c>
      <c r="I38" s="169" t="s">
        <v>447</v>
      </c>
      <c r="Q38" s="172">
        <v>2600.0</v>
      </c>
      <c r="R38" s="173" t="s">
        <v>448</v>
      </c>
    </row>
    <row r="39" ht="14.25" customHeight="1">
      <c r="I39" s="169" t="s">
        <v>449</v>
      </c>
      <c r="Q39" s="172">
        <v>2660.0</v>
      </c>
      <c r="R39" s="173" t="s">
        <v>450</v>
      </c>
    </row>
    <row r="40" ht="14.25" customHeight="1">
      <c r="I40" s="169" t="s">
        <v>451</v>
      </c>
      <c r="Q40" s="172">
        <v>2665.0</v>
      </c>
      <c r="R40" s="173" t="s">
        <v>452</v>
      </c>
    </row>
    <row r="41" ht="14.25" customHeight="1">
      <c r="I41" s="169" t="s">
        <v>453</v>
      </c>
      <c r="Q41" s="172">
        <v>2670.0</v>
      </c>
      <c r="R41" s="173" t="s">
        <v>331</v>
      </c>
    </row>
    <row r="42" ht="14.25" customHeight="1">
      <c r="I42" s="169" t="s">
        <v>454</v>
      </c>
      <c r="Q42" s="172">
        <v>2720.0</v>
      </c>
      <c r="R42" s="173" t="s">
        <v>455</v>
      </c>
    </row>
    <row r="43" ht="14.25" customHeight="1">
      <c r="I43" s="169" t="s">
        <v>456</v>
      </c>
      <c r="Q43" s="172">
        <v>2740.0</v>
      </c>
      <c r="R43" s="173" t="s">
        <v>457</v>
      </c>
    </row>
    <row r="44" ht="14.25" customHeight="1">
      <c r="I44" s="169" t="s">
        <v>458</v>
      </c>
      <c r="Q44" s="172">
        <v>3100.0</v>
      </c>
      <c r="R44" s="173" t="s">
        <v>459</v>
      </c>
    </row>
    <row r="45" ht="14.25" customHeight="1">
      <c r="I45" s="169" t="s">
        <v>460</v>
      </c>
      <c r="Q45" s="172" t="s">
        <v>461</v>
      </c>
      <c r="R45" s="173" t="s">
        <v>462</v>
      </c>
    </row>
    <row r="46" ht="14.25" customHeight="1">
      <c r="I46" s="169" t="s">
        <v>463</v>
      </c>
      <c r="Q46" s="177" t="s">
        <v>464</v>
      </c>
      <c r="R46" s="173" t="s">
        <v>465</v>
      </c>
    </row>
    <row r="47" ht="14.25" customHeight="1">
      <c r="I47" s="169" t="s">
        <v>466</v>
      </c>
      <c r="Q47" s="172">
        <v>3125.0</v>
      </c>
      <c r="R47" s="173" t="s">
        <v>467</v>
      </c>
    </row>
    <row r="48" ht="14.25" customHeight="1">
      <c r="I48" s="169" t="s">
        <v>468</v>
      </c>
      <c r="Q48" s="172">
        <v>3340.0</v>
      </c>
      <c r="R48" s="173" t="s">
        <v>469</v>
      </c>
    </row>
    <row r="49" ht="14.25" customHeight="1">
      <c r="I49" s="169" t="s">
        <v>470</v>
      </c>
      <c r="Q49" s="172">
        <v>3360.0</v>
      </c>
      <c r="R49" s="173" t="s">
        <v>359</v>
      </c>
    </row>
    <row r="50" ht="14.25" customHeight="1">
      <c r="I50" s="169" t="s">
        <v>471</v>
      </c>
      <c r="Q50" s="172">
        <v>3460.0</v>
      </c>
      <c r="R50" s="173" t="s">
        <v>472</v>
      </c>
    </row>
    <row r="51" ht="14.25" customHeight="1">
      <c r="I51" s="169" t="s">
        <v>473</v>
      </c>
      <c r="Q51" s="172">
        <v>3480.0</v>
      </c>
      <c r="R51" s="173" t="s">
        <v>474</v>
      </c>
    </row>
    <row r="52" ht="14.25" customHeight="1">
      <c r="I52" s="169" t="s">
        <v>475</v>
      </c>
      <c r="Q52" s="172">
        <v>3540.0</v>
      </c>
      <c r="R52" s="173" t="s">
        <v>336</v>
      </c>
    </row>
    <row r="53" ht="14.25" customHeight="1">
      <c r="I53" s="169" t="s">
        <v>476</v>
      </c>
      <c r="Q53" s="172">
        <v>3560.0</v>
      </c>
      <c r="R53" s="173" t="s">
        <v>477</v>
      </c>
    </row>
    <row r="54" ht="14.25" customHeight="1">
      <c r="I54" s="169" t="s">
        <v>478</v>
      </c>
      <c r="Q54" s="172">
        <v>3600.0</v>
      </c>
      <c r="R54" s="173" t="s">
        <v>479</v>
      </c>
    </row>
    <row r="55" ht="14.25" customHeight="1">
      <c r="I55" s="169" t="s">
        <v>480</v>
      </c>
      <c r="Q55" s="172">
        <v>3640.0</v>
      </c>
      <c r="R55" s="173" t="s">
        <v>481</v>
      </c>
    </row>
    <row r="56" ht="14.25" customHeight="1">
      <c r="I56" s="169" t="s">
        <v>482</v>
      </c>
      <c r="Q56" s="172">
        <v>3720.0</v>
      </c>
      <c r="R56" s="173" t="s">
        <v>483</v>
      </c>
    </row>
    <row r="57" ht="14.25" customHeight="1">
      <c r="I57" s="169" t="s">
        <v>484</v>
      </c>
      <c r="Q57" s="172">
        <v>3760.0</v>
      </c>
      <c r="R57" s="173" t="s">
        <v>485</v>
      </c>
    </row>
    <row r="58" ht="14.25" customHeight="1">
      <c r="I58" s="169" t="s">
        <v>486</v>
      </c>
      <c r="Q58" s="172">
        <v>3780.0</v>
      </c>
      <c r="R58" s="172" t="s">
        <v>485</v>
      </c>
    </row>
    <row r="59" ht="14.25" customHeight="1">
      <c r="I59" s="169" t="s">
        <v>487</v>
      </c>
      <c r="Q59" s="172">
        <v>3790.0</v>
      </c>
      <c r="R59" s="173" t="s">
        <v>488</v>
      </c>
    </row>
    <row r="60" ht="14.25" customHeight="1">
      <c r="I60" s="169" t="s">
        <v>489</v>
      </c>
      <c r="Q60" s="172">
        <v>3810.0</v>
      </c>
      <c r="R60" s="173" t="s">
        <v>490</v>
      </c>
    </row>
    <row r="61" ht="14.25" customHeight="1">
      <c r="I61" s="169" t="s">
        <v>83</v>
      </c>
      <c r="Q61" s="172">
        <v>3820.0</v>
      </c>
      <c r="R61" s="173" t="s">
        <v>491</v>
      </c>
    </row>
    <row r="62" ht="14.25" customHeight="1">
      <c r="I62" s="169" t="s">
        <v>492</v>
      </c>
      <c r="Q62" s="172">
        <v>3825.0</v>
      </c>
      <c r="R62" s="173" t="s">
        <v>493</v>
      </c>
    </row>
    <row r="63" ht="14.25" customHeight="1">
      <c r="I63" s="169" t="s">
        <v>494</v>
      </c>
      <c r="Q63" s="172">
        <v>3830.0</v>
      </c>
      <c r="R63" s="173" t="s">
        <v>495</v>
      </c>
    </row>
    <row r="64" ht="14.25" customHeight="1">
      <c r="I64" s="169" t="s">
        <v>496</v>
      </c>
      <c r="Q64" s="172">
        <v>3835.0</v>
      </c>
      <c r="R64" s="173" t="s">
        <v>497</v>
      </c>
    </row>
    <row r="65" ht="14.25" customHeight="1">
      <c r="I65" s="169" t="s">
        <v>498</v>
      </c>
      <c r="Q65" s="172">
        <v>3840.0</v>
      </c>
      <c r="R65" s="173" t="s">
        <v>499</v>
      </c>
    </row>
    <row r="66" ht="14.25" customHeight="1">
      <c r="I66" s="169" t="s">
        <v>500</v>
      </c>
      <c r="Q66" s="172">
        <v>3845.0</v>
      </c>
      <c r="R66" s="173" t="s">
        <v>501</v>
      </c>
    </row>
    <row r="67" ht="14.25" customHeight="1">
      <c r="I67" s="169" t="s">
        <v>502</v>
      </c>
      <c r="Q67" s="172">
        <v>3850.0</v>
      </c>
      <c r="R67" s="173" t="s">
        <v>503</v>
      </c>
    </row>
    <row r="68" ht="14.25" customHeight="1">
      <c r="I68" s="169" t="s">
        <v>504</v>
      </c>
      <c r="Q68" s="172">
        <v>3855.0</v>
      </c>
      <c r="R68" s="173" t="s">
        <v>505</v>
      </c>
    </row>
    <row r="69" ht="14.25" customHeight="1">
      <c r="I69" s="169" t="s">
        <v>506</v>
      </c>
      <c r="Q69" s="172">
        <v>3860.0</v>
      </c>
      <c r="R69" s="173" t="s">
        <v>505</v>
      </c>
    </row>
    <row r="70" ht="14.25" customHeight="1">
      <c r="I70" s="169" t="s">
        <v>507</v>
      </c>
      <c r="Q70" s="172">
        <v>3875.0</v>
      </c>
      <c r="R70" s="173" t="s">
        <v>508</v>
      </c>
    </row>
    <row r="71" ht="14.25" customHeight="1">
      <c r="I71" s="169" t="s">
        <v>509</v>
      </c>
      <c r="Q71" s="172">
        <v>3885.0</v>
      </c>
      <c r="R71" s="173" t="s">
        <v>510</v>
      </c>
    </row>
    <row r="72" ht="14.25" customHeight="1">
      <c r="I72" s="169" t="s">
        <v>511</v>
      </c>
      <c r="Q72" s="172">
        <v>3900.0</v>
      </c>
      <c r="R72" s="173" t="s">
        <v>512</v>
      </c>
    </row>
    <row r="73" ht="14.25" customHeight="1">
      <c r="I73" s="169" t="s">
        <v>513</v>
      </c>
      <c r="Q73" s="172">
        <v>3930.0</v>
      </c>
      <c r="R73" s="173" t="s">
        <v>514</v>
      </c>
    </row>
    <row r="74" ht="14.25" customHeight="1">
      <c r="I74" s="169" t="s">
        <v>515</v>
      </c>
      <c r="Q74" s="172">
        <v>3940.0</v>
      </c>
      <c r="R74" s="173" t="s">
        <v>516</v>
      </c>
    </row>
    <row r="75" ht="14.25" customHeight="1">
      <c r="I75" s="169" t="s">
        <v>517</v>
      </c>
      <c r="Q75" s="172">
        <v>3960.0</v>
      </c>
      <c r="R75" s="173" t="s">
        <v>518</v>
      </c>
    </row>
    <row r="76" ht="14.25" customHeight="1">
      <c r="I76" s="169" t="s">
        <v>519</v>
      </c>
      <c r="Q76" s="172">
        <v>3970.0</v>
      </c>
      <c r="R76" s="173" t="s">
        <v>520</v>
      </c>
    </row>
    <row r="77" ht="14.25" customHeight="1">
      <c r="I77" s="169" t="s">
        <v>521</v>
      </c>
      <c r="Q77" s="172">
        <v>3980.0</v>
      </c>
      <c r="R77" s="172" t="s">
        <v>522</v>
      </c>
    </row>
    <row r="78" ht="14.25" customHeight="1">
      <c r="I78" s="169" t="s">
        <v>523</v>
      </c>
      <c r="Q78" s="172">
        <v>4100.0</v>
      </c>
      <c r="R78" s="173" t="s">
        <v>524</v>
      </c>
    </row>
    <row r="79" ht="14.25" customHeight="1">
      <c r="I79" s="169" t="s">
        <v>525</v>
      </c>
      <c r="Q79" s="172">
        <v>4120.0</v>
      </c>
      <c r="R79" s="173" t="s">
        <v>526</v>
      </c>
    </row>
    <row r="80" ht="14.25" customHeight="1">
      <c r="I80" s="169" t="s">
        <v>527</v>
      </c>
      <c r="Q80" s="172">
        <v>4140.0</v>
      </c>
      <c r="R80" s="173" t="s">
        <v>528</v>
      </c>
    </row>
    <row r="81" ht="14.25" customHeight="1">
      <c r="I81" s="169" t="s">
        <v>529</v>
      </c>
      <c r="Q81" s="172">
        <v>4150.0</v>
      </c>
      <c r="R81" s="173" t="s">
        <v>530</v>
      </c>
    </row>
    <row r="82" ht="14.25" customHeight="1">
      <c r="I82" s="169" t="s">
        <v>531</v>
      </c>
      <c r="Q82" s="172">
        <v>4170.0</v>
      </c>
      <c r="R82" s="173" t="s">
        <v>532</v>
      </c>
    </row>
    <row r="83" ht="14.25" customHeight="1">
      <c r="I83" s="169" t="s">
        <v>533</v>
      </c>
      <c r="Q83" s="172">
        <v>4180.0</v>
      </c>
      <c r="R83" s="173" t="s">
        <v>534</v>
      </c>
    </row>
    <row r="84" ht="14.25" customHeight="1">
      <c r="I84" s="169" t="s">
        <v>535</v>
      </c>
      <c r="Q84" s="172">
        <v>4185.0</v>
      </c>
      <c r="R84" s="173" t="s">
        <v>536</v>
      </c>
    </row>
    <row r="85" ht="14.25" customHeight="1">
      <c r="I85" s="169" t="s">
        <v>537</v>
      </c>
      <c r="Q85" s="172">
        <v>4250.0</v>
      </c>
      <c r="R85" s="173" t="s">
        <v>538</v>
      </c>
    </row>
    <row r="86" ht="14.25" customHeight="1">
      <c r="I86" s="169" t="s">
        <v>539</v>
      </c>
      <c r="Q86" s="172">
        <v>4260.0</v>
      </c>
      <c r="R86" s="173" t="s">
        <v>540</v>
      </c>
    </row>
    <row r="87" ht="14.25" customHeight="1">
      <c r="I87" s="169" t="s">
        <v>541</v>
      </c>
      <c r="Q87" s="172">
        <v>4265.0</v>
      </c>
      <c r="R87" s="173" t="s">
        <v>542</v>
      </c>
    </row>
    <row r="88" ht="14.25" customHeight="1">
      <c r="I88" s="169" t="s">
        <v>543</v>
      </c>
      <c r="Q88" s="172">
        <v>4300.0</v>
      </c>
      <c r="R88" s="173" t="s">
        <v>544</v>
      </c>
    </row>
    <row r="89" ht="14.25" customHeight="1">
      <c r="I89" s="169" t="s">
        <v>545</v>
      </c>
      <c r="Q89" s="172">
        <v>4440.0</v>
      </c>
      <c r="R89" s="173" t="s">
        <v>546</v>
      </c>
    </row>
    <row r="90" ht="14.25" customHeight="1">
      <c r="I90" s="169" t="s">
        <v>547</v>
      </c>
      <c r="Q90" s="172">
        <v>4560.0</v>
      </c>
      <c r="R90" s="173" t="s">
        <v>548</v>
      </c>
    </row>
    <row r="91" ht="14.25" customHeight="1">
      <c r="I91" s="169" t="s">
        <v>549</v>
      </c>
      <c r="Q91" s="172">
        <v>4605.0</v>
      </c>
      <c r="R91" s="173" t="s">
        <v>550</v>
      </c>
    </row>
    <row r="92" ht="14.25" customHeight="1">
      <c r="I92" s="169" t="s">
        <v>551</v>
      </c>
      <c r="Q92" s="172">
        <v>4700.0</v>
      </c>
      <c r="R92" s="173" t="s">
        <v>552</v>
      </c>
    </row>
    <row r="93" ht="14.25" customHeight="1">
      <c r="I93" s="169" t="s">
        <v>553</v>
      </c>
      <c r="Q93" s="177">
        <v>4800.0</v>
      </c>
      <c r="R93" s="173" t="s">
        <v>554</v>
      </c>
    </row>
    <row r="94" ht="14.25" customHeight="1">
      <c r="I94" s="169" t="s">
        <v>555</v>
      </c>
      <c r="Q94" s="172">
        <v>5160.0</v>
      </c>
      <c r="R94" s="173" t="s">
        <v>556</v>
      </c>
    </row>
    <row r="95" ht="14.25" customHeight="1">
      <c r="I95" s="169" t="s">
        <v>557</v>
      </c>
      <c r="Q95" s="172">
        <v>5170.0</v>
      </c>
      <c r="R95" s="173" t="s">
        <v>372</v>
      </c>
    </row>
    <row r="96" ht="14.25" customHeight="1">
      <c r="I96" s="178" t="s">
        <v>558</v>
      </c>
      <c r="Q96" s="172">
        <v>5175.0</v>
      </c>
      <c r="R96" s="173" t="s">
        <v>559</v>
      </c>
    </row>
    <row r="97" ht="14.25" customHeight="1">
      <c r="I97" s="168" t="s">
        <v>560</v>
      </c>
      <c r="Q97" s="172">
        <v>5180.0</v>
      </c>
      <c r="R97" s="173" t="s">
        <v>561</v>
      </c>
    </row>
    <row r="98" ht="14.25" customHeight="1">
      <c r="I98" s="168" t="s">
        <v>562</v>
      </c>
      <c r="Q98" s="172">
        <v>5225.0</v>
      </c>
      <c r="R98" s="173" t="s">
        <v>563</v>
      </c>
    </row>
    <row r="99" ht="14.25" customHeight="1">
      <c r="I99" s="168" t="s">
        <v>564</v>
      </c>
      <c r="Q99" s="172">
        <v>5227.0</v>
      </c>
      <c r="R99" s="173" t="s">
        <v>565</v>
      </c>
    </row>
    <row r="100" ht="14.25" customHeight="1">
      <c r="I100" s="168" t="s">
        <v>566</v>
      </c>
      <c r="Q100" s="172">
        <v>5420.0</v>
      </c>
      <c r="R100" s="173" t="s">
        <v>567</v>
      </c>
    </row>
    <row r="101" ht="14.25" customHeight="1">
      <c r="I101" s="168" t="s">
        <v>568</v>
      </c>
      <c r="Q101" s="172" t="s">
        <v>569</v>
      </c>
      <c r="R101" s="173" t="s">
        <v>570</v>
      </c>
    </row>
    <row r="102" ht="14.25" customHeight="1">
      <c r="I102" s="168" t="s">
        <v>571</v>
      </c>
      <c r="Q102" s="172">
        <v>6120.0</v>
      </c>
      <c r="R102" s="173" t="s">
        <v>572</v>
      </c>
    </row>
    <row r="103" ht="14.25" customHeight="1">
      <c r="I103" s="168" t="s">
        <v>573</v>
      </c>
      <c r="Q103" s="172">
        <v>6125.0</v>
      </c>
      <c r="R103" s="173" t="s">
        <v>574</v>
      </c>
    </row>
    <row r="104" ht="14.25" customHeight="1">
      <c r="I104" s="168" t="s">
        <v>575</v>
      </c>
      <c r="Q104" s="172">
        <v>6255.0</v>
      </c>
      <c r="R104" s="173" t="s">
        <v>576</v>
      </c>
    </row>
    <row r="105" ht="14.25" customHeight="1">
      <c r="I105" s="168" t="s">
        <v>577</v>
      </c>
      <c r="Q105" s="172">
        <v>6360.0</v>
      </c>
      <c r="R105" s="173" t="s">
        <v>578</v>
      </c>
    </row>
    <row r="106" ht="14.25" customHeight="1">
      <c r="I106" s="168" t="s">
        <v>579</v>
      </c>
      <c r="Q106" s="172">
        <v>6870.0</v>
      </c>
      <c r="R106" s="173" t="s">
        <v>580</v>
      </c>
    </row>
    <row r="107" ht="14.25" customHeight="1">
      <c r="I107" s="168" t="s">
        <v>581</v>
      </c>
      <c r="Q107" s="172">
        <v>6980.0</v>
      </c>
      <c r="R107" s="173" t="s">
        <v>582</v>
      </c>
    </row>
    <row r="108" ht="14.25" customHeight="1">
      <c r="I108" s="65" t="s">
        <v>583</v>
      </c>
      <c r="Q108" s="172">
        <v>7100.0</v>
      </c>
      <c r="R108" s="173" t="s">
        <v>584</v>
      </c>
    </row>
    <row r="109" ht="14.25" customHeight="1">
      <c r="I109" s="65" t="s">
        <v>585</v>
      </c>
      <c r="Q109" s="172" t="s">
        <v>586</v>
      </c>
      <c r="R109" s="173" t="s">
        <v>346</v>
      </c>
    </row>
    <row r="110" ht="14.25" customHeight="1">
      <c r="I110" s="168" t="s">
        <v>587</v>
      </c>
      <c r="Q110" s="172" t="s">
        <v>588</v>
      </c>
      <c r="R110" s="173" t="s">
        <v>589</v>
      </c>
    </row>
    <row r="111" ht="14.25" customHeight="1">
      <c r="I111" s="65" t="s">
        <v>590</v>
      </c>
      <c r="Q111" s="172">
        <v>7120.0</v>
      </c>
      <c r="R111" s="173" t="s">
        <v>591</v>
      </c>
    </row>
    <row r="112" ht="14.25" customHeight="1">
      <c r="I112" s="65" t="s">
        <v>592</v>
      </c>
      <c r="Q112" s="172">
        <v>7300.0</v>
      </c>
      <c r="R112" s="173" t="s">
        <v>593</v>
      </c>
    </row>
    <row r="113" ht="14.25" customHeight="1">
      <c r="I113" s="65" t="s">
        <v>594</v>
      </c>
      <c r="Q113" s="172">
        <v>7320.0</v>
      </c>
      <c r="R113" s="173" t="s">
        <v>595</v>
      </c>
    </row>
    <row r="114" ht="14.25" customHeight="1">
      <c r="I114" s="65" t="s">
        <v>596</v>
      </c>
      <c r="Q114" s="172">
        <v>7350.0</v>
      </c>
      <c r="R114" s="173" t="s">
        <v>597</v>
      </c>
    </row>
    <row r="115" ht="14.25" customHeight="1">
      <c r="I115" s="65" t="s">
        <v>598</v>
      </c>
      <c r="Q115" s="172">
        <v>7501.0</v>
      </c>
      <c r="R115" s="173" t="s">
        <v>599</v>
      </c>
    </row>
    <row r="116" ht="14.25" customHeight="1">
      <c r="I116" s="65" t="s">
        <v>600</v>
      </c>
      <c r="Q116" s="172">
        <v>7502.0</v>
      </c>
      <c r="R116" s="173" t="s">
        <v>601</v>
      </c>
    </row>
    <row r="117" ht="14.25" customHeight="1">
      <c r="I117" s="65" t="s">
        <v>602</v>
      </c>
      <c r="Q117" s="172">
        <v>7503.0</v>
      </c>
      <c r="R117" s="173" t="s">
        <v>603</v>
      </c>
    </row>
    <row r="118" ht="14.25" customHeight="1">
      <c r="Q118" s="172">
        <v>7600.0</v>
      </c>
      <c r="R118" s="173" t="s">
        <v>604</v>
      </c>
    </row>
    <row r="119" ht="14.25" customHeight="1">
      <c r="Q119" s="172">
        <v>7730.0</v>
      </c>
      <c r="R119" s="173" t="s">
        <v>605</v>
      </c>
    </row>
    <row r="120" ht="14.25" customHeight="1">
      <c r="Q120" s="172">
        <v>7760.0</v>
      </c>
      <c r="R120" s="173" t="s">
        <v>606</v>
      </c>
    </row>
    <row r="121" ht="14.25" customHeight="1">
      <c r="Q121" s="172">
        <v>7870.0</v>
      </c>
      <c r="R121" s="173" t="s">
        <v>607</v>
      </c>
    </row>
    <row r="122" ht="14.25" customHeight="1">
      <c r="Q122" s="172">
        <v>7900.0</v>
      </c>
      <c r="R122" s="173" t="s">
        <v>608</v>
      </c>
    </row>
    <row r="123" ht="14.25" customHeight="1">
      <c r="Q123" s="172">
        <v>7910.0</v>
      </c>
      <c r="R123" s="173" t="s">
        <v>609</v>
      </c>
    </row>
    <row r="124" ht="14.25" customHeight="1">
      <c r="Q124" s="172">
        <v>7920.0</v>
      </c>
      <c r="R124" s="173" t="s">
        <v>610</v>
      </c>
    </row>
    <row r="125" ht="14.25" customHeight="1">
      <c r="Q125" s="172">
        <v>8120.0</v>
      </c>
      <c r="R125" s="173" t="s">
        <v>352</v>
      </c>
    </row>
    <row r="126" ht="14.25" customHeight="1">
      <c r="Q126" s="172">
        <v>8140.0</v>
      </c>
      <c r="R126" s="173" t="s">
        <v>611</v>
      </c>
    </row>
    <row r="127" ht="14.25" customHeight="1">
      <c r="Q127" s="172">
        <v>8260.0</v>
      </c>
      <c r="R127" s="173" t="s">
        <v>612</v>
      </c>
    </row>
    <row r="128" ht="14.25" customHeight="1">
      <c r="Q128" s="172">
        <v>8385.0</v>
      </c>
      <c r="R128" s="173" t="s">
        <v>613</v>
      </c>
    </row>
    <row r="129" ht="14.25" customHeight="1">
      <c r="Q129" s="172">
        <v>8420.0</v>
      </c>
      <c r="R129" s="173" t="s">
        <v>614</v>
      </c>
    </row>
    <row r="130" ht="14.25" customHeight="1">
      <c r="Q130" s="177" t="s">
        <v>615</v>
      </c>
      <c r="R130" s="173" t="s">
        <v>616</v>
      </c>
    </row>
    <row r="131" ht="14.25" customHeight="1">
      <c r="Q131" s="172">
        <v>8570.0</v>
      </c>
      <c r="R131" s="173" t="s">
        <v>617</v>
      </c>
    </row>
    <row r="132" ht="14.25" customHeight="1">
      <c r="Q132" s="172">
        <v>8620.0</v>
      </c>
      <c r="R132" s="173" t="s">
        <v>618</v>
      </c>
    </row>
    <row r="133" ht="14.25" customHeight="1">
      <c r="Q133" s="172">
        <v>8660.0</v>
      </c>
      <c r="R133" s="173" t="s">
        <v>619</v>
      </c>
    </row>
    <row r="134" ht="14.25" customHeight="1">
      <c r="Q134" s="172">
        <v>8780.0</v>
      </c>
      <c r="R134" s="173" t="s">
        <v>620</v>
      </c>
    </row>
    <row r="135" ht="14.25" customHeight="1">
      <c r="Q135" s="179"/>
      <c r="R135" s="173" t="s">
        <v>621</v>
      </c>
    </row>
    <row r="136" ht="14.25" customHeight="1">
      <c r="Q136" s="172">
        <v>8820.0</v>
      </c>
      <c r="R136" s="173" t="s">
        <v>622</v>
      </c>
    </row>
    <row r="137" ht="14.25" customHeight="1">
      <c r="Q137" s="172">
        <v>8830.0</v>
      </c>
      <c r="R137" s="173" t="s">
        <v>623</v>
      </c>
    </row>
    <row r="138" ht="14.25" customHeight="1">
      <c r="Q138" s="172">
        <v>8855.0</v>
      </c>
      <c r="R138" s="173" t="s">
        <v>624</v>
      </c>
    </row>
    <row r="139" ht="14.25" customHeight="1">
      <c r="Q139" s="172">
        <v>8860.0</v>
      </c>
      <c r="R139" s="173" t="s">
        <v>625</v>
      </c>
    </row>
    <row r="140" ht="14.25" customHeight="1">
      <c r="Q140" s="172">
        <v>8880.0</v>
      </c>
      <c r="R140" s="173" t="s">
        <v>626</v>
      </c>
    </row>
    <row r="141" ht="14.25" customHeight="1">
      <c r="Q141" s="172">
        <v>8885.0</v>
      </c>
      <c r="R141" s="173" t="s">
        <v>627</v>
      </c>
    </row>
    <row r="142" ht="14.25" customHeight="1">
      <c r="Q142" s="172">
        <v>8940.0</v>
      </c>
      <c r="R142" s="173" t="s">
        <v>628</v>
      </c>
    </row>
    <row r="143" ht="14.25" customHeight="1">
      <c r="Q143" s="172" t="s">
        <v>629</v>
      </c>
      <c r="R143" s="173"/>
    </row>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